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65521" windowWidth="8235" windowHeight="8250" firstSheet="2" activeTab="2"/>
  </bookViews>
  <sheets>
    <sheet name="TAXSHT04.XLS" sheetId="1" r:id="rId1"/>
    <sheet name="TAXSHT07.XLS" sheetId="2" r:id="rId2"/>
    <sheet name="Sheet 1" sheetId="3" r:id="rId3"/>
  </sheets>
  <definedNames>
    <definedName name="_xlnm.Print_Area" localSheetId="1">'TAXSHT07.XLS'!$C$10:$U$124</definedName>
    <definedName name="_xlnm.Print_Area">'TAXSHT04.XLS'!$B$10:$R$60</definedName>
    <definedName name="Print_Area_MI" localSheetId="2">'Sheet 1'!$D$12:$D$38</definedName>
    <definedName name="Print_Area_MI" localSheetId="0">'TAXSHT04.XLS'!$B$10:$R$60</definedName>
    <definedName name="Print_Area_MI" localSheetId="1">'TAXSHT07.XLS'!$C$10:$S$61</definedName>
    <definedName name="PRINT_AREA_MI">'TAXSHT04.XLS'!$B$10:$R$60</definedName>
    <definedName name="_xlnm.Print_Titles" localSheetId="2">'Sheet 1'!$B:$D,'Sheet 1'!$3:$11</definedName>
    <definedName name="_xlnm.Print_Titles" localSheetId="0">'TAXSHT04.XLS'!$A:$A,'TAXSHT04.XLS'!$1:$9</definedName>
    <definedName name="_xlnm.Print_Titles" localSheetId="1">'TAXSHT07.XLS'!$A:$B,'TAXSHT07.XLS'!$1:$9</definedName>
    <definedName name="Print_Titles_MI" localSheetId="2">'Sheet 1'!$4:$11,'Sheet 1'!$B:$B</definedName>
    <definedName name="Print_Titles_MI" localSheetId="0">'TAXSHT04.XLS'!$2:$9,'TAXSHT04.XLS'!$A:$A</definedName>
    <definedName name="Print_Titles_MI" localSheetId="1">'TAXSHT07.XLS'!$2:$9,'TAXSHT07.XLS'!$A:$A</definedName>
  </definedNames>
  <calcPr fullCalcOnLoad="1"/>
</workbook>
</file>

<file path=xl/comments2.xml><?xml version="1.0" encoding="utf-8"?>
<comments xmlns="http://schemas.openxmlformats.org/spreadsheetml/2006/main">
  <authors>
    <author>tlum</author>
    <author>corth</author>
  </authors>
  <commentList>
    <comment ref="V9" authorId="0">
      <text>
        <r>
          <rPr>
            <b/>
            <sz val="8"/>
            <rFont val="Tahoma"/>
            <family val="2"/>
          </rPr>
          <t>tlum:</t>
        </r>
        <r>
          <rPr>
            <sz val="8"/>
            <rFont val="Tahoma"/>
            <family val="2"/>
          </rPr>
          <t xml:space="preserve">
Update delinq factors from Sec Analysis
</t>
        </r>
      </text>
    </comment>
    <comment ref="W9" authorId="0">
      <text>
        <r>
          <rPr>
            <b/>
            <sz val="8"/>
            <rFont val="Tahoma"/>
            <family val="2"/>
          </rPr>
          <t>tlum:</t>
        </r>
        <r>
          <rPr>
            <sz val="8"/>
            <rFont val="Tahoma"/>
            <family val="2"/>
          </rPr>
          <t xml:space="preserve">
Update delinq factors from Unsec Analysis</t>
        </r>
      </text>
    </comment>
    <comment ref="X29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39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45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A46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Combine AB8 allocation from XXONEALL wksheet with EBRP total to arrive at one total and one growth factor -- then delete EBRP #2 amount
</t>
        </r>
      </text>
    </comment>
    <comment ref="E46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Combine AB8 allocation from XXONEALL wksheet with EBRP total to arrive at one total and one growth factor -- then delete EBRP #2 amount</t>
        </r>
      </text>
    </comment>
    <comment ref="X51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52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53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55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56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B61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use job 51-404 uninc area to cal %, use following info: cur av of unincor/PY av unincorp
</t>
        </r>
      </text>
    </comment>
    <comment ref="X65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66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67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68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69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70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71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72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73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76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77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78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  <comment ref="X117" authorId="1">
      <text>
        <r>
          <rPr>
            <b/>
            <sz val="8"/>
            <rFont val="Tahoma"/>
            <family val="2"/>
          </rPr>
          <t>corth:</t>
        </r>
        <r>
          <rPr>
            <sz val="8"/>
            <rFont val="Tahoma"/>
            <family val="2"/>
          </rPr>
          <t xml:space="preserve">
different formul (U+V)</t>
        </r>
      </text>
    </comment>
  </commentList>
</comments>
</file>

<file path=xl/sharedStrings.xml><?xml version="1.0" encoding="utf-8"?>
<sst xmlns="http://schemas.openxmlformats.org/spreadsheetml/2006/main" count="465" uniqueCount="240">
  <si>
    <t>HEALTH</t>
  </si>
  <si>
    <t>SANITARY</t>
  </si>
  <si>
    <t>ROAD</t>
  </si>
  <si>
    <t>RECREATION &amp; PARK</t>
  </si>
  <si>
    <t>LIBRARY SERVICES</t>
  </si>
  <si>
    <t>LIGHTING</t>
  </si>
  <si>
    <t>TRANSIT</t>
  </si>
  <si>
    <t>WATER</t>
  </si>
  <si>
    <t>POLICE</t>
  </si>
  <si>
    <t>CITIES</t>
  </si>
  <si>
    <t>TOTAL CITIES</t>
  </si>
  <si>
    <t>SCHOOLS</t>
  </si>
  <si>
    <t>TOTAL SCHOOLS</t>
  </si>
  <si>
    <t>E. R. A. F.</t>
  </si>
  <si>
    <t>T O T A L</t>
  </si>
  <si>
    <t xml:space="preserve">          **  INCL EBRPD # 2 PER EXCHANGE AGREEMENT - FUND NO.7181 (ERRP#2) X RATE/$100 AV (SEE LARPD &amp; EBRPD AGRMT)</t>
  </si>
  <si>
    <t>A</t>
  </si>
  <si>
    <t>AB 8</t>
  </si>
  <si>
    <t>ALLOCATION</t>
  </si>
  <si>
    <t>B</t>
  </si>
  <si>
    <t>PERCENT</t>
  </si>
  <si>
    <t>GROWTH</t>
  </si>
  <si>
    <t>C</t>
  </si>
  <si>
    <t>D</t>
  </si>
  <si>
    <t>ADJ 4 92/93</t>
  </si>
  <si>
    <t>EXEMPT</t>
  </si>
  <si>
    <t>E</t>
  </si>
  <si>
    <t>F</t>
  </si>
  <si>
    <t>ADJ 4 93/94</t>
  </si>
  <si>
    <t>G</t>
  </si>
  <si>
    <t>H</t>
  </si>
  <si>
    <t>(C-E-G)</t>
  </si>
  <si>
    <t>NET PROP</t>
  </si>
  <si>
    <t>AMOUNT</t>
  </si>
  <si>
    <t>K</t>
  </si>
  <si>
    <t>(H/H TOTAL)</t>
  </si>
  <si>
    <t xml:space="preserve"> ALLOCATION </t>
  </si>
  <si>
    <t>FACTOR</t>
  </si>
  <si>
    <t>L</t>
  </si>
  <si>
    <t>RDA TAX</t>
  </si>
  <si>
    <t>INCREMENT</t>
  </si>
  <si>
    <t>M</t>
  </si>
  <si>
    <t>(EXC UNITARY)</t>
  </si>
  <si>
    <t>N</t>
  </si>
  <si>
    <t>TO TOTAL</t>
  </si>
  <si>
    <t xml:space="preserve"> REV</t>
  </si>
  <si>
    <t>O</t>
  </si>
  <si>
    <t>SECURED</t>
  </si>
  <si>
    <t>(REV 1011)</t>
  </si>
  <si>
    <t>UNSECURED</t>
  </si>
  <si>
    <t>(REV 1021)</t>
  </si>
  <si>
    <t>HOPTR</t>
  </si>
  <si>
    <t>(REV 5121)</t>
  </si>
  <si>
    <t>ADD'L REV</t>
  </si>
  <si>
    <t>UNITARY TAX</t>
  </si>
  <si>
    <t>(ESTIMATED)</t>
  </si>
  <si>
    <t xml:space="preserve"> FAIRVIEW</t>
  </si>
  <si>
    <t xml:space="preserve"> FLOOD ZONE 2</t>
  </si>
  <si>
    <t xml:space="preserve"> FLOOD ZONE 2A</t>
  </si>
  <si>
    <t xml:space="preserve"> FLOOD ZONE 3A</t>
  </si>
  <si>
    <t xml:space="preserve"> FLOOD ZONE 4</t>
  </si>
  <si>
    <t xml:space="preserve"> FLOOD ZONE 5</t>
  </si>
  <si>
    <t xml:space="preserve"> FLOOD ZONE 6</t>
  </si>
  <si>
    <t xml:space="preserve"> FLOOD ZONE 7</t>
  </si>
  <si>
    <t xml:space="preserve"> FLOOD ZONE 9</t>
  </si>
  <si>
    <t xml:space="preserve"> FLOOD ZONE 12</t>
  </si>
  <si>
    <t xml:space="preserve"> FLOOD ZONE 13</t>
  </si>
  <si>
    <t xml:space="preserve"> CASTRO VALLEY</t>
  </si>
  <si>
    <t xml:space="preserve"> HAYWARD AREA</t>
  </si>
  <si>
    <t xml:space="preserve"> LIVERMORE AREA</t>
  </si>
  <si>
    <t xml:space="preserve"> COUNTY LIBRARY</t>
  </si>
  <si>
    <t xml:space="preserve"> SF BART</t>
  </si>
  <si>
    <t xml:space="preserve"> ALAMEDA COUNTY</t>
  </si>
  <si>
    <t xml:space="preserve"> EBMUD</t>
  </si>
  <si>
    <t xml:space="preserve"> ALAMEDA</t>
  </si>
  <si>
    <t xml:space="preserve"> ALBANY</t>
  </si>
  <si>
    <t xml:space="preserve"> BERKELEY</t>
  </si>
  <si>
    <t xml:space="preserve"> DUBLIN</t>
  </si>
  <si>
    <t xml:space="preserve"> EMERYVILLE</t>
  </si>
  <si>
    <t xml:space="preserve"> FREMONT</t>
  </si>
  <si>
    <t xml:space="preserve"> HAYWARD</t>
  </si>
  <si>
    <t xml:space="preserve"> LIVERMORE</t>
  </si>
  <si>
    <t xml:space="preserve"> NEWARK</t>
  </si>
  <si>
    <t xml:space="preserve"> OAKLAND</t>
  </si>
  <si>
    <t xml:space="preserve"> OAKLAND - ZOO</t>
  </si>
  <si>
    <t xml:space="preserve"> PIEDMONT</t>
  </si>
  <si>
    <t xml:space="preserve"> PLEASANTON</t>
  </si>
  <si>
    <t xml:space="preserve"> SAN LEANDRO</t>
  </si>
  <si>
    <t xml:space="preserve"> UNION CITY</t>
  </si>
  <si>
    <t xml:space="preserve"> EDUC TMR EC 1887</t>
  </si>
  <si>
    <t xml:space="preserve"> EMERY</t>
  </si>
  <si>
    <t xml:space="preserve"> LIVERMORE JT</t>
  </si>
  <si>
    <t xml:space="preserve"> NEW HAVEN</t>
  </si>
  <si>
    <t xml:space="preserve"> SAN LORENZO</t>
  </si>
  <si>
    <t xml:space="preserve"> SUNOL GLEN</t>
  </si>
  <si>
    <t xml:space="preserve"> PERALTA</t>
  </si>
  <si>
    <t xml:space="preserve"> TRACY HIGH</t>
  </si>
  <si>
    <t>(NON-TEETER)</t>
  </si>
  <si>
    <t xml:space="preserve">TAX SHIFT TO ERAF 1992/93 &amp; 1993/94 CARRY FORWARD </t>
  </si>
  <si>
    <t>CO SUPT SCHLS FUNDS</t>
  </si>
  <si>
    <t>TOTAL REDEV</t>
  </si>
  <si>
    <t>I</t>
  </si>
  <si>
    <t>J</t>
  </si>
  <si>
    <t>92/93 ERAF ADJMT (DxB)</t>
  </si>
  <si>
    <t>93/94 ERAF ADJMT (FxB)</t>
  </si>
  <si>
    <t xml:space="preserve"> CSA SL1972-1</t>
  </si>
  <si>
    <t xml:space="preserve"> CSA SL1970-1</t>
  </si>
  <si>
    <t xml:space="preserve"> EBMUD SPEC DIST 1</t>
  </si>
  <si>
    <t xml:space="preserve"> CSA R1967-1</t>
  </si>
  <si>
    <t xml:space="preserve"> ED INSTIT PUPILS</t>
  </si>
  <si>
    <t>SAN JOAQ CO DISTS:</t>
  </si>
  <si>
    <t xml:space="preserve"> BA AIR QUAL MGT</t>
  </si>
  <si>
    <t xml:space="preserve"> BYRON BETHY IRGN</t>
  </si>
  <si>
    <t>FLD/SOIL/WTR CONSERV</t>
  </si>
  <si>
    <t xml:space="preserve"> CSA P1991-1</t>
  </si>
  <si>
    <t>SPECIAL DISTRICTS</t>
  </si>
  <si>
    <t>FIRE PROTECTION</t>
  </si>
  <si>
    <t xml:space="preserve"> ALAMEDA CO FIRE</t>
  </si>
  <si>
    <t xml:space="preserve"> AC TRANSIT 1</t>
  </si>
  <si>
    <t xml:space="preserve"> AC TRANSIT 2</t>
  </si>
  <si>
    <t xml:space="preserve"> CO LIB SP ZN</t>
  </si>
  <si>
    <t xml:space="preserve"> EBRP(W/EBRP#2)**</t>
  </si>
  <si>
    <t>TOTAL SPEC DIST</t>
  </si>
  <si>
    <t xml:space="preserve"> AUDIO VISL CAP</t>
  </si>
  <si>
    <t xml:space="preserve"> COUNTY SUPT SERV</t>
  </si>
  <si>
    <t xml:space="preserve"> COUNTY SUPT CAP</t>
  </si>
  <si>
    <t xml:space="preserve"> DEV CTR HDCP PUP</t>
  </si>
  <si>
    <t xml:space="preserve"> ED PHYS HDCP PUP</t>
  </si>
  <si>
    <t xml:space="preserve"> JUV HALL EDUC</t>
  </si>
  <si>
    <t xml:space="preserve"> TMP &amp; PH CAP</t>
  </si>
  <si>
    <t xml:space="preserve"> TMR &amp; PH TUIN</t>
  </si>
  <si>
    <t>ELEM - MT HSE</t>
  </si>
  <si>
    <t>UNIFIED</t>
  </si>
  <si>
    <t>COMMUNITY COLL</t>
  </si>
  <si>
    <t xml:space="preserve"> CHABOT-L POSITAS</t>
  </si>
  <si>
    <t xml:space="preserve"> SAN JOAQ COLL</t>
  </si>
  <si>
    <t xml:space="preserve"> ALA CO MOSQ </t>
  </si>
  <si>
    <t xml:space="preserve"> ALA CO RES CONS</t>
  </si>
  <si>
    <t xml:space="preserve"> ALA CO FLD CONTRL</t>
  </si>
  <si>
    <t xml:space="preserve"> ALACO ZN1 - CV1</t>
  </si>
  <si>
    <t>COUNTY - GEN</t>
  </si>
  <si>
    <t>% ERAF</t>
  </si>
  <si>
    <t xml:space="preserve"> FOR DELINQ</t>
  </si>
  <si>
    <t xml:space="preserve">FACTOR </t>
  </si>
  <si>
    <t xml:space="preserve">    A L A M E D A   C O U N T Y </t>
  </si>
  <si>
    <t xml:space="preserve">LESS: </t>
  </si>
  <si>
    <t xml:space="preserve"> ALACO ZN2 F64-1</t>
  </si>
  <si>
    <t xml:space="preserve"> ALACO ZN3 F65-1</t>
  </si>
  <si>
    <t xml:space="preserve"> ALACO ZN4 F65-2</t>
  </si>
  <si>
    <t>03ONEALL</t>
  </si>
  <si>
    <t>2003/04</t>
  </si>
  <si>
    <t>(H-J)</t>
  </si>
  <si>
    <t>04ONEALL</t>
  </si>
  <si>
    <t>TAXSH03</t>
  </si>
  <si>
    <t>TAXSHT04</t>
  </si>
  <si>
    <t xml:space="preserve">       FISCAL YEAR 2004/05</t>
  </si>
  <si>
    <t>2004/05</t>
  </si>
  <si>
    <t>ADJ 4 04/05</t>
  </si>
  <si>
    <t>2004/05 AB 8</t>
  </si>
  <si>
    <t>ERAF</t>
  </si>
  <si>
    <t>III</t>
  </si>
  <si>
    <t>REINC04.xls</t>
  </si>
  <si>
    <t xml:space="preserve"> OHLONE</t>
  </si>
  <si>
    <t>04-05UNIT1</t>
  </si>
  <si>
    <t xml:space="preserve">  EBRP #2</t>
  </si>
  <si>
    <t>ELEMENTARY</t>
  </si>
  <si>
    <t>Mountain House</t>
  </si>
  <si>
    <t>FUND</t>
  </si>
  <si>
    <t>NO.</t>
  </si>
  <si>
    <t>9050,9051</t>
  </si>
  <si>
    <t>PERCENT OF</t>
  </si>
  <si>
    <t>PY AV</t>
  </si>
  <si>
    <t xml:space="preserve">need to </t>
  </si>
  <si>
    <t>calc%AV</t>
  </si>
  <si>
    <t>SOURCE</t>
  </si>
  <si>
    <t>2006/07</t>
  </si>
  <si>
    <t>51-404 ttl</t>
  </si>
  <si>
    <t>TAXSHT07</t>
  </si>
  <si>
    <t xml:space="preserve">       FISCAL YEAR 2007/08</t>
  </si>
  <si>
    <t>07ONEALL colC</t>
  </si>
  <si>
    <t>2007/08</t>
  </si>
  <si>
    <t>07ONEALL (H)</t>
  </si>
  <si>
    <t>2007/08 AB 8</t>
  </si>
  <si>
    <t>REINC07.xls</t>
  </si>
  <si>
    <t>TAXSH06</t>
  </si>
  <si>
    <t>07/08UNIT1EST</t>
  </si>
  <si>
    <t>07ONEALL</t>
  </si>
  <si>
    <t>07ONEALL (P)</t>
  </si>
  <si>
    <t>ADJ 4 07/08</t>
  </si>
  <si>
    <t>Total ERAF</t>
  </si>
  <si>
    <t>(NET RDA)</t>
  </si>
  <si>
    <t>ERAF %</t>
  </si>
  <si>
    <t>Entities that do not contribute to ERAF are not listed.</t>
  </si>
  <si>
    <t>ALACO = Alameda County</t>
  </si>
  <si>
    <t>CSA = County Service Area</t>
  </si>
  <si>
    <t>Notes:</t>
  </si>
  <si>
    <t xml:space="preserve">COUNTY GENERAL </t>
  </si>
  <si>
    <t>ALACO FIRE ZN1 - CV1</t>
  </si>
  <si>
    <t>FAIRVIEW FIRE</t>
  </si>
  <si>
    <t>ALACO FIRE ZN2 F64-1</t>
  </si>
  <si>
    <t>ALACO FIRE ZN3 F65-1</t>
  </si>
  <si>
    <t>ALACO RESOURCE CONSERVATION</t>
  </si>
  <si>
    <t>ALACO FLOOD CONTROL</t>
  </si>
  <si>
    <t>FLOOD ZONE 2</t>
  </si>
  <si>
    <t>FLOOD ZONE 2A</t>
  </si>
  <si>
    <t>FLOOD ZONE 3A</t>
  </si>
  <si>
    <t>FLOOD ZONE 4</t>
  </si>
  <si>
    <t>FLOOD ZONE 5</t>
  </si>
  <si>
    <t>FLOOD ZONE 6</t>
  </si>
  <si>
    <t>FLOOD ZONE 7</t>
  </si>
  <si>
    <t>FLOOD ZONE 9</t>
  </si>
  <si>
    <t>FLOOD ZONE 12</t>
  </si>
  <si>
    <t>FLOOD ZONE 13</t>
  </si>
  <si>
    <t xml:space="preserve">ALACO MOSQUITO ABATEMENT </t>
  </si>
  <si>
    <t>CASTRO VALLEY SANITARY</t>
  </si>
  <si>
    <t>CSA R1967-1 (ROAD)</t>
  </si>
  <si>
    <t>HAYWARD AREA REC &amp; PARK</t>
  </si>
  <si>
    <t>LIVERMORE AREA REC &amp; PARK</t>
  </si>
  <si>
    <t>COUNTY LIBRARY</t>
  </si>
  <si>
    <t>COUNTY LIBRARY SPECIAL ZONE</t>
  </si>
  <si>
    <t>ALAMEDA COUNTY WATER</t>
  </si>
  <si>
    <t>CSA SL1970-1 (LIGHTING)</t>
  </si>
  <si>
    <t>CSA SL1972-1 (LIGHTING)</t>
  </si>
  <si>
    <t>CITY OF ALAMEDA</t>
  </si>
  <si>
    <t>CITY OF ALBANY</t>
  </si>
  <si>
    <t>CITY OF BERKELEY</t>
  </si>
  <si>
    <t>CITY OF DUBLIN</t>
  </si>
  <si>
    <t>CITY OF EMERYVILLE</t>
  </si>
  <si>
    <t>CITY OF FREMONT</t>
  </si>
  <si>
    <t>CITY OF HAYWARD</t>
  </si>
  <si>
    <t>CITY OF LIVERMORE</t>
  </si>
  <si>
    <t>CITY OF NEWARK</t>
  </si>
  <si>
    <t>CITY OF OAKLAND</t>
  </si>
  <si>
    <t>CITY OF PIEDMONT</t>
  </si>
  <si>
    <t>CITY OF PLEASANTON</t>
  </si>
  <si>
    <t>CITY OF SAN LEANDRO</t>
  </si>
  <si>
    <t>CITY OF UNION CITY</t>
  </si>
  <si>
    <t>(the contribution percentages are tax year specific)</t>
  </si>
  <si>
    <t>12-13 ERAF Contribution Percentages</t>
  </si>
  <si>
    <t>AGENCY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</si>
</sst>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000000_)"/>
    <numFmt numFmtId="166" formatCode="0.0000%"/>
    <numFmt numFmtId="167" formatCode="0_);\(0\)"/>
    <numFmt numFmtId="168" formatCode="0.00_);\(0.00\)"/>
    <numFmt numFmtId="169" formatCode="0_)"/>
    <numFmt numFmtId="170" formatCode="0.0%"/>
    <numFmt numFmtId="171" formatCode="#,##0.0_);\(#,##0.0\)"/>
    <numFmt numFmtId="172" formatCode="0.00000000"/>
    <numFmt numFmtId="173" formatCode="#,##0.000_);\(#,##0.000\)"/>
    <numFmt numFmtId="174" formatCode="#,##0.0000_);\(#,##0.0000\)"/>
    <numFmt numFmtId="175" formatCode="#,##0.00000_);\(#,##0.00000\)"/>
    <numFmt numFmtId="176" formatCode="#,##0.000000_);\(#,##0.000000\)"/>
    <numFmt numFmtId="177" formatCode="#,##0.0000000_);\(#,##0.0000000\)"/>
    <numFmt numFmtId="178" formatCode="#,##0.00000000_);\(#,##0.00000000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00000000000000"/>
  </numFmts>
  <fonts count="50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3"/>
    </font>
    <font>
      <b/>
      <sz val="12"/>
      <name val="Courier"/>
      <family val="3"/>
    </font>
    <font>
      <b/>
      <sz val="12"/>
      <color indexed="8"/>
      <name val="Courier"/>
      <family val="3"/>
    </font>
    <font>
      <i/>
      <sz val="12"/>
      <color indexed="10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10"/>
      <name val="Courier"/>
      <family val="3"/>
    </font>
    <font>
      <i/>
      <sz val="10"/>
      <color indexed="10"/>
      <name val="Courier"/>
      <family val="3"/>
    </font>
    <font>
      <i/>
      <sz val="10"/>
      <name val="Courier"/>
      <family val="3"/>
    </font>
    <font>
      <b/>
      <sz val="10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2" fillId="0" borderId="12" xfId="0" applyFont="1" applyFill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>
      <alignment/>
    </xf>
    <xf numFmtId="37" fontId="2" fillId="0" borderId="0" xfId="0" applyNumberFormat="1" applyFont="1" applyFill="1" applyAlignment="1" applyProtection="1">
      <alignment horizontal="center"/>
      <protection/>
    </xf>
    <xf numFmtId="10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 applyProtection="1">
      <alignment/>
      <protection/>
    </xf>
    <xf numFmtId="165" fontId="0" fillId="0" borderId="12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41" fontId="0" fillId="0" borderId="0" xfId="42" applyNumberFormat="1" applyFont="1" applyAlignment="1">
      <alignment/>
    </xf>
    <xf numFmtId="10" fontId="0" fillId="0" borderId="0" xfId="0" applyNumberFormat="1" applyFont="1" applyBorder="1" applyAlignment="1" applyProtection="1">
      <alignment/>
      <protection/>
    </xf>
    <xf numFmtId="37" fontId="0" fillId="0" borderId="0" xfId="42" applyNumberFormat="1" applyFont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42" applyNumberFormat="1" applyFont="1" applyAlignment="1">
      <alignment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37" fontId="4" fillId="0" borderId="12" xfId="0" applyNumberFormat="1" applyFont="1" applyFill="1" applyBorder="1" applyAlignment="1" applyProtection="1">
      <alignment horizontal="center"/>
      <protection/>
    </xf>
    <xf numFmtId="10" fontId="0" fillId="0" borderId="12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169" fontId="9" fillId="0" borderId="0" xfId="0" applyNumberFormat="1" applyFont="1" applyFill="1" applyAlignment="1" applyProtection="1">
      <alignment/>
      <protection/>
    </xf>
    <xf numFmtId="169" fontId="9" fillId="0" borderId="0" xfId="0" applyNumberFormat="1" applyFont="1" applyFill="1" applyAlignment="1" applyProtection="1">
      <alignment/>
      <protection/>
    </xf>
    <xf numFmtId="169" fontId="9" fillId="0" borderId="0" xfId="0" applyNumberFormat="1" applyFont="1" applyFill="1" applyAlignment="1" applyProtection="1" quotePrefix="1">
      <alignment horizont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5" fontId="1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165" fontId="10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>
      <alignment/>
    </xf>
    <xf numFmtId="37" fontId="10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37" fontId="9" fillId="0" borderId="12" xfId="0" applyNumberFormat="1" applyFont="1" applyFill="1" applyBorder="1" applyAlignment="1" applyProtection="1">
      <alignment horizontal="center"/>
      <protection/>
    </xf>
    <xf numFmtId="37" fontId="10" fillId="0" borderId="12" xfId="0" applyNumberFormat="1" applyFont="1" applyFill="1" applyBorder="1" applyAlignment="1" applyProtection="1">
      <alignment horizontal="center"/>
      <protection/>
    </xf>
    <xf numFmtId="37" fontId="8" fillId="0" borderId="12" xfId="0" applyNumberFormat="1" applyFont="1" applyFill="1" applyBorder="1" applyAlignment="1" applyProtection="1">
      <alignment horizontal="center"/>
      <protection/>
    </xf>
    <xf numFmtId="165" fontId="10" fillId="0" borderId="12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/>
    </xf>
    <xf numFmtId="37" fontId="9" fillId="0" borderId="0" xfId="0" applyNumberFormat="1" applyFont="1" applyFill="1" applyAlignment="1" applyProtection="1">
      <alignment horizontal="center"/>
      <protection/>
    </xf>
    <xf numFmtId="37" fontId="8" fillId="0" borderId="0" xfId="0" applyNumberFormat="1" applyFont="1" applyFill="1" applyAlignment="1" applyProtection="1">
      <alignment/>
      <protection/>
    </xf>
    <xf numFmtId="165" fontId="13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 quotePrefix="1">
      <alignment horizontal="center"/>
      <protection/>
    </xf>
    <xf numFmtId="37" fontId="9" fillId="0" borderId="0" xfId="0" applyNumberFormat="1" applyFont="1" applyFill="1" applyAlignment="1" applyProtection="1">
      <alignment/>
      <protection/>
    </xf>
    <xf numFmtId="10" fontId="9" fillId="0" borderId="0" xfId="0" applyNumberFormat="1" applyFont="1" applyFill="1" applyAlignment="1" applyProtection="1">
      <alignment horizontal="center"/>
      <protection/>
    </xf>
    <xf numFmtId="37" fontId="10" fillId="0" borderId="0" xfId="0" applyNumberFormat="1" applyFont="1" applyFill="1" applyAlignment="1" applyProtection="1">
      <alignment/>
      <protection/>
    </xf>
    <xf numFmtId="165" fontId="9" fillId="33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10" fontId="9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>
      <alignment/>
    </xf>
    <xf numFmtId="10" fontId="9" fillId="0" borderId="0" xfId="59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>
      <alignment/>
    </xf>
    <xf numFmtId="1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/>
    </xf>
    <xf numFmtId="10" fontId="9" fillId="0" borderId="12" xfId="0" applyNumberFormat="1" applyFont="1" applyFill="1" applyBorder="1" applyAlignment="1" applyProtection="1">
      <alignment horizontal="center"/>
      <protection/>
    </xf>
    <xf numFmtId="37" fontId="9" fillId="0" borderId="12" xfId="0" applyNumberFormat="1" applyFont="1" applyFill="1" applyBorder="1" applyAlignment="1" applyProtection="1">
      <alignment/>
      <protection/>
    </xf>
    <xf numFmtId="165" fontId="9" fillId="0" borderId="12" xfId="0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1" fontId="9" fillId="0" borderId="0" xfId="42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right"/>
    </xf>
    <xf numFmtId="37" fontId="10" fillId="33" borderId="0" xfId="0" applyNumberFormat="1" applyFont="1" applyFill="1" applyAlignment="1">
      <alignment/>
    </xf>
    <xf numFmtId="10" fontId="9" fillId="0" borderId="0" xfId="0" applyNumberFormat="1" applyFont="1" applyFill="1" applyAlignment="1">
      <alignment horizontal="center"/>
    </xf>
    <xf numFmtId="37" fontId="9" fillId="0" borderId="0" xfId="42" applyNumberFormat="1" applyFont="1" applyFill="1" applyAlignment="1">
      <alignment horizontal="right"/>
    </xf>
    <xf numFmtId="0" fontId="10" fillId="0" borderId="12" xfId="0" applyFont="1" applyFill="1" applyBorder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165" fontId="10" fillId="0" borderId="13" xfId="0" applyNumberFormat="1" applyFont="1" applyFill="1" applyBorder="1" applyAlignment="1" applyProtection="1">
      <alignment/>
      <protection/>
    </xf>
    <xf numFmtId="37" fontId="9" fillId="0" borderId="0" xfId="42" applyNumberFormat="1" applyFont="1" applyFill="1" applyAlignment="1">
      <alignment/>
    </xf>
    <xf numFmtId="37" fontId="1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39" fontId="3" fillId="0" borderId="0" xfId="0" applyNumberFormat="1" applyFont="1" applyFill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9" fontId="0" fillId="0" borderId="0" xfId="0" applyNumberFormat="1" applyFont="1" applyFill="1" applyAlignment="1" applyProtection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right"/>
      <protection/>
    </xf>
    <xf numFmtId="10" fontId="0" fillId="0" borderId="0" xfId="59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/>
      <protection/>
    </xf>
    <xf numFmtId="10" fontId="0" fillId="0" borderId="0" xfId="0" applyNumberFormat="1" applyFont="1" applyFill="1" applyAlignment="1" applyProtection="1">
      <alignment/>
      <protection/>
    </xf>
    <xf numFmtId="0" fontId="3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1177"/>
  <sheetViews>
    <sheetView showGridLines="0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0" sqref="C10"/>
    </sheetView>
  </sheetViews>
  <sheetFormatPr defaultColWidth="9.796875" defaultRowHeight="15"/>
  <cols>
    <col min="1" max="1" width="17.19921875" style="2" customWidth="1"/>
    <col min="2" max="2" width="14.796875" style="2" customWidth="1"/>
    <col min="3" max="3" width="7.8984375" style="2" customWidth="1"/>
    <col min="4" max="4" width="14.796875" style="2" customWidth="1"/>
    <col min="5" max="5" width="11.69921875" style="2" customWidth="1"/>
    <col min="6" max="6" width="13" style="2" customWidth="1"/>
    <col min="7" max="7" width="12.8984375" style="2" customWidth="1"/>
    <col min="8" max="8" width="12.69921875" style="2" customWidth="1"/>
    <col min="9" max="9" width="14.796875" style="2" customWidth="1"/>
    <col min="10" max="10" width="12.19921875" style="2" customWidth="1"/>
    <col min="11" max="12" width="14.19921875" style="2" customWidth="1"/>
    <col min="13" max="13" width="15.69921875" style="2" customWidth="1"/>
    <col min="14" max="14" width="8.59765625" style="2" customWidth="1"/>
    <col min="15" max="15" width="14.8984375" style="2" customWidth="1"/>
    <col min="16" max="16" width="12.796875" style="2" customWidth="1"/>
    <col min="17" max="17" width="11.8984375" style="2" customWidth="1"/>
    <col min="18" max="18" width="12.69921875" style="2" customWidth="1"/>
    <col min="19" max="20" width="13" style="2" customWidth="1"/>
    <col min="21" max="16384" width="9.796875" style="2" customWidth="1"/>
  </cols>
  <sheetData>
    <row r="1" spans="1:4" ht="15">
      <c r="A1" s="1" t="s">
        <v>154</v>
      </c>
      <c r="D1" s="3" t="s">
        <v>155</v>
      </c>
    </row>
    <row r="2" spans="1:6" ht="15">
      <c r="A2" s="1"/>
      <c r="C2" s="3"/>
      <c r="D2" s="4" t="s">
        <v>144</v>
      </c>
      <c r="E2" s="3"/>
      <c r="F2" s="3"/>
    </row>
    <row r="3" spans="3:6" ht="15">
      <c r="C3" s="4" t="s">
        <v>98</v>
      </c>
      <c r="D3" s="3"/>
      <c r="E3" s="3"/>
      <c r="F3" s="3"/>
    </row>
    <row r="4" spans="3:12" ht="15">
      <c r="C4" s="4"/>
      <c r="D4" s="3"/>
      <c r="E4" s="3"/>
      <c r="F4" s="3"/>
      <c r="K4" s="5"/>
      <c r="L4" s="5"/>
    </row>
    <row r="5" spans="1:19" ht="15">
      <c r="A5" s="6"/>
      <c r="B5" s="6" t="s">
        <v>16</v>
      </c>
      <c r="C5" s="6" t="s">
        <v>19</v>
      </c>
      <c r="D5" s="6" t="s">
        <v>22</v>
      </c>
      <c r="E5" s="7" t="s">
        <v>23</v>
      </c>
      <c r="F5" s="8" t="s">
        <v>26</v>
      </c>
      <c r="G5" s="7" t="s">
        <v>27</v>
      </c>
      <c r="H5" s="7" t="s">
        <v>29</v>
      </c>
      <c r="I5" s="6" t="s">
        <v>30</v>
      </c>
      <c r="J5" s="6" t="s">
        <v>101</v>
      </c>
      <c r="K5" s="6" t="s">
        <v>102</v>
      </c>
      <c r="L5" s="6"/>
      <c r="M5" s="6" t="s">
        <v>34</v>
      </c>
      <c r="N5" s="6" t="s">
        <v>38</v>
      </c>
      <c r="O5" s="6" t="s">
        <v>41</v>
      </c>
      <c r="P5" s="6" t="s">
        <v>43</v>
      </c>
      <c r="Q5" s="6" t="s">
        <v>46</v>
      </c>
      <c r="R5" s="6"/>
      <c r="S5" s="9" t="s">
        <v>143</v>
      </c>
    </row>
    <row r="6" spans="3:19" ht="15.75" thickBot="1">
      <c r="C6" s="10"/>
      <c r="D6" s="5"/>
      <c r="E6" s="11"/>
      <c r="F6" s="12"/>
      <c r="G6" s="11"/>
      <c r="H6" s="12"/>
      <c r="I6" s="6" t="s">
        <v>31</v>
      </c>
      <c r="J6" s="6" t="s">
        <v>35</v>
      </c>
      <c r="K6" s="6" t="s">
        <v>145</v>
      </c>
      <c r="L6" s="6"/>
      <c r="M6" s="6" t="s">
        <v>151</v>
      </c>
      <c r="N6" s="6"/>
      <c r="S6" s="1" t="s">
        <v>142</v>
      </c>
    </row>
    <row r="7" spans="2:19" ht="15.75" thickBot="1">
      <c r="B7" s="6" t="s">
        <v>150</v>
      </c>
      <c r="C7" s="6" t="s">
        <v>156</v>
      </c>
      <c r="D7" s="6" t="s">
        <v>156</v>
      </c>
      <c r="E7" s="13" t="s">
        <v>103</v>
      </c>
      <c r="F7" s="14"/>
      <c r="G7" s="13" t="s">
        <v>104</v>
      </c>
      <c r="H7" s="14"/>
      <c r="I7" s="6" t="s">
        <v>156</v>
      </c>
      <c r="J7" s="6" t="s">
        <v>158</v>
      </c>
      <c r="K7" s="6" t="s">
        <v>156</v>
      </c>
      <c r="L7" s="6" t="s">
        <v>145</v>
      </c>
      <c r="M7" s="6" t="s">
        <v>156</v>
      </c>
      <c r="N7" s="6" t="s">
        <v>141</v>
      </c>
      <c r="Q7" s="6" t="s">
        <v>51</v>
      </c>
      <c r="R7" s="6" t="s">
        <v>53</v>
      </c>
      <c r="S7" s="6" t="s">
        <v>97</v>
      </c>
    </row>
    <row r="8" spans="2:20" ht="15">
      <c r="B8" s="6" t="s">
        <v>17</v>
      </c>
      <c r="C8" s="6" t="s">
        <v>20</v>
      </c>
      <c r="D8" s="6" t="s">
        <v>17</v>
      </c>
      <c r="E8" s="7" t="s">
        <v>24</v>
      </c>
      <c r="F8" s="8" t="s">
        <v>157</v>
      </c>
      <c r="G8" s="7" t="s">
        <v>28</v>
      </c>
      <c r="H8" s="8" t="s">
        <v>157</v>
      </c>
      <c r="I8" s="6" t="s">
        <v>32</v>
      </c>
      <c r="J8" s="6" t="s">
        <v>36</v>
      </c>
      <c r="K8" s="6" t="s">
        <v>39</v>
      </c>
      <c r="L8" s="6" t="s">
        <v>159</v>
      </c>
      <c r="M8" s="6" t="s">
        <v>32</v>
      </c>
      <c r="N8" s="6" t="s">
        <v>44</v>
      </c>
      <c r="O8" s="6" t="s">
        <v>47</v>
      </c>
      <c r="P8" s="6" t="s">
        <v>49</v>
      </c>
      <c r="Q8" s="6" t="s">
        <v>52</v>
      </c>
      <c r="R8" s="6" t="s">
        <v>54</v>
      </c>
      <c r="S8" s="6" t="s">
        <v>47</v>
      </c>
      <c r="T8" s="6" t="s">
        <v>49</v>
      </c>
    </row>
    <row r="9" spans="2:20" ht="15.75" thickBot="1">
      <c r="B9" s="15" t="s">
        <v>18</v>
      </c>
      <c r="C9" s="15" t="s">
        <v>21</v>
      </c>
      <c r="D9" s="15" t="s">
        <v>18</v>
      </c>
      <c r="E9" s="15" t="s">
        <v>21</v>
      </c>
      <c r="F9" s="34" t="s">
        <v>21</v>
      </c>
      <c r="G9" s="15" t="s">
        <v>21</v>
      </c>
      <c r="H9" s="35" t="s">
        <v>21</v>
      </c>
      <c r="I9" s="15" t="s">
        <v>33</v>
      </c>
      <c r="J9" s="15" t="s">
        <v>37</v>
      </c>
      <c r="K9" s="15" t="s">
        <v>40</v>
      </c>
      <c r="L9" s="15" t="s">
        <v>160</v>
      </c>
      <c r="M9" s="15" t="s">
        <v>42</v>
      </c>
      <c r="N9" s="15" t="s">
        <v>45</v>
      </c>
      <c r="O9" s="15" t="s">
        <v>48</v>
      </c>
      <c r="P9" s="15" t="s">
        <v>50</v>
      </c>
      <c r="Q9" s="16">
        <f>1684805572*0.01</f>
        <v>16848055.72</v>
      </c>
      <c r="R9" s="15" t="s">
        <v>55</v>
      </c>
      <c r="S9" s="15" t="s">
        <v>48</v>
      </c>
      <c r="T9" s="15" t="s">
        <v>50</v>
      </c>
    </row>
    <row r="10" spans="1:20" ht="15">
      <c r="A10" s="4" t="s">
        <v>140</v>
      </c>
      <c r="B10" s="17">
        <v>485716848.96</v>
      </c>
      <c r="C10" s="18">
        <v>1.0605</v>
      </c>
      <c r="D10" s="17">
        <v>517407906.74</v>
      </c>
      <c r="E10" s="17">
        <v>52984736</v>
      </c>
      <c r="F10" s="17">
        <f>ROUND(C10*E10,0.5)</f>
        <v>56190313</v>
      </c>
      <c r="G10" s="17">
        <v>183431238</v>
      </c>
      <c r="H10" s="17">
        <f>ROUND(C10*G10,0.5)</f>
        <v>194528828</v>
      </c>
      <c r="I10" s="17">
        <f>D10-F10-H10</f>
        <v>266688765.74</v>
      </c>
      <c r="J10" s="19">
        <f>ROUND(I10/$I$119,8)</f>
        <v>0.17905081</v>
      </c>
      <c r="K10" s="17">
        <v>35424650</v>
      </c>
      <c r="L10" s="17">
        <v>14993115</v>
      </c>
      <c r="M10" s="17">
        <f>I10-K10-L10</f>
        <v>216271000.74</v>
      </c>
      <c r="N10" s="18">
        <f>(F10+H10+L10)/D10</f>
        <v>0.5135450242230676</v>
      </c>
      <c r="O10" s="17">
        <f>TRUNC((I10-Q10)*0.9355)-K10-L10</f>
        <v>196247492</v>
      </c>
      <c r="P10" s="17">
        <f>M10-O10-Q10</f>
        <v>17006851.74000001</v>
      </c>
      <c r="Q10" s="17">
        <f>ROUND(J10*$Q$9,0.5)-1</f>
        <v>3016657</v>
      </c>
      <c r="R10" s="17">
        <v>6488654</v>
      </c>
      <c r="S10" s="17"/>
      <c r="T10" s="17">
        <f>TRUNC(P10*(1-0.06))</f>
        <v>15986440</v>
      </c>
    </row>
    <row r="11" spans="1:20" ht="15">
      <c r="A11" s="4" t="s">
        <v>115</v>
      </c>
      <c r="B11" s="17"/>
      <c r="C11" s="18"/>
      <c r="D11" s="17"/>
      <c r="E11" s="17"/>
      <c r="F11" s="17"/>
      <c r="G11" s="17"/>
      <c r="H11" s="17"/>
      <c r="I11" s="17"/>
      <c r="J11" s="19"/>
      <c r="K11" s="17"/>
      <c r="L11" s="17"/>
      <c r="M11" s="17"/>
      <c r="N11" s="18"/>
      <c r="O11" s="17"/>
      <c r="P11" s="17"/>
      <c r="Q11" s="17"/>
      <c r="R11" s="17"/>
      <c r="S11" s="17"/>
      <c r="T11" s="17"/>
    </row>
    <row r="12" spans="1:3" ht="15">
      <c r="A12" s="1" t="s">
        <v>116</v>
      </c>
      <c r="C12" s="20"/>
    </row>
    <row r="13" spans="1:20" ht="15">
      <c r="A13" s="1" t="s">
        <v>117</v>
      </c>
      <c r="B13" s="17">
        <v>15075050.02</v>
      </c>
      <c r="C13" s="18">
        <v>1.0465</v>
      </c>
      <c r="D13" s="17">
        <v>16212034.8</v>
      </c>
      <c r="E13" s="17">
        <v>1765526</v>
      </c>
      <c r="F13" s="17">
        <f>ROUND(C13*E13,0.5)</f>
        <v>1847623</v>
      </c>
      <c r="G13" s="17">
        <v>-9850285</v>
      </c>
      <c r="H13" s="17">
        <f aca="true" t="shared" si="0" ref="H13:H18">ROUND(C13*G13,0.5)</f>
        <v>-10308323</v>
      </c>
      <c r="I13" s="17">
        <f aca="true" t="shared" si="1" ref="I13:I18">D13-F13-H13</f>
        <v>24672734.8</v>
      </c>
      <c r="J13" s="19">
        <f aca="true" t="shared" si="2" ref="J13:J18">ROUND(I13/$I$119,8)</f>
        <v>0.0165649</v>
      </c>
      <c r="K13" s="17">
        <v>2026378</v>
      </c>
      <c r="L13" s="17"/>
      <c r="M13" s="17">
        <f aca="true" t="shared" si="3" ref="M13:M18">I13-K13-L13</f>
        <v>22646356.8</v>
      </c>
      <c r="O13" s="17">
        <f aca="true" t="shared" si="4" ref="O13:O18">TRUNC((I13-Q13)*0.9355)-K13-L13</f>
        <v>20793880</v>
      </c>
      <c r="P13" s="17">
        <f aca="true" t="shared" si="5" ref="P13:P18">M13-O13-Q13</f>
        <v>1573390.8000000007</v>
      </c>
      <c r="Q13" s="17">
        <f aca="true" t="shared" si="6" ref="Q13:Q18">ROUND(J13*$Q$9,0.5)</f>
        <v>279086</v>
      </c>
      <c r="R13" s="17">
        <v>280806</v>
      </c>
      <c r="T13" s="17">
        <f aca="true" t="shared" si="7" ref="T13:T18">TRUNC(P13*(1-0.06))</f>
        <v>1478987</v>
      </c>
    </row>
    <row r="14" spans="1:20" ht="15">
      <c r="A14" s="1" t="s">
        <v>139</v>
      </c>
      <c r="B14" s="17">
        <v>265260.56</v>
      </c>
      <c r="C14" s="18">
        <v>1.0725</v>
      </c>
      <c r="D14" s="17">
        <v>284491.35</v>
      </c>
      <c r="E14" s="17">
        <v>22797</v>
      </c>
      <c r="F14" s="17">
        <f>ROUND(C14*E14,0.5)</f>
        <v>24450</v>
      </c>
      <c r="G14" s="17">
        <v>0</v>
      </c>
      <c r="H14" s="17">
        <f t="shared" si="0"/>
        <v>0</v>
      </c>
      <c r="I14" s="17">
        <f t="shared" si="1"/>
        <v>260041.34999999998</v>
      </c>
      <c r="J14" s="19">
        <f t="shared" si="2"/>
        <v>0.00017459</v>
      </c>
      <c r="M14" s="17">
        <f t="shared" si="3"/>
        <v>260041.34999999998</v>
      </c>
      <c r="N14" s="18">
        <f>(F14+H14+L14)/D14</f>
        <v>0.0859428590711106</v>
      </c>
      <c r="O14" s="17">
        <f t="shared" si="4"/>
        <v>240516</v>
      </c>
      <c r="P14" s="17">
        <f t="shared" si="5"/>
        <v>16583.349999999977</v>
      </c>
      <c r="Q14" s="17">
        <f t="shared" si="6"/>
        <v>2942</v>
      </c>
      <c r="R14" s="17">
        <v>1907</v>
      </c>
      <c r="T14" s="17">
        <f t="shared" si="7"/>
        <v>15588</v>
      </c>
    </row>
    <row r="15" spans="1:20" ht="15">
      <c r="A15" s="1" t="s">
        <v>56</v>
      </c>
      <c r="B15" s="17">
        <v>2460422.09</v>
      </c>
      <c r="C15" s="18">
        <v>1.0792</v>
      </c>
      <c r="D15" s="17">
        <v>2655258.16</v>
      </c>
      <c r="E15" s="17">
        <v>222549</v>
      </c>
      <c r="F15" s="17">
        <f>ROUND(C15*E15,0.5)</f>
        <v>240175</v>
      </c>
      <c r="G15" s="17">
        <v>315984</v>
      </c>
      <c r="H15" s="17">
        <f t="shared" si="0"/>
        <v>341010</v>
      </c>
      <c r="I15" s="17">
        <f t="shared" si="1"/>
        <v>2074073.1600000001</v>
      </c>
      <c r="J15" s="19">
        <f t="shared" si="2"/>
        <v>0.0013925</v>
      </c>
      <c r="M15" s="17">
        <f t="shared" si="3"/>
        <v>2074073.1600000001</v>
      </c>
      <c r="N15" s="18">
        <f>(F15+H15+L15)/D15</f>
        <v>0.21888078860098484</v>
      </c>
      <c r="O15" s="17">
        <f t="shared" si="4"/>
        <v>1918347</v>
      </c>
      <c r="P15" s="17">
        <f t="shared" si="5"/>
        <v>132265.16000000015</v>
      </c>
      <c r="Q15" s="17">
        <f t="shared" si="6"/>
        <v>23461</v>
      </c>
      <c r="R15" s="17">
        <v>20035</v>
      </c>
      <c r="T15" s="17">
        <f t="shared" si="7"/>
        <v>124329</v>
      </c>
    </row>
    <row r="16" spans="1:20" ht="15">
      <c r="A16" s="1" t="s">
        <v>146</v>
      </c>
      <c r="B16" s="17">
        <v>22261.55</v>
      </c>
      <c r="C16" s="18">
        <v>1.1643</v>
      </c>
      <c r="D16" s="17">
        <v>25919.11</v>
      </c>
      <c r="E16" s="21" t="s">
        <v>25</v>
      </c>
      <c r="G16" s="17">
        <v>6144</v>
      </c>
      <c r="H16" s="17">
        <f t="shared" si="0"/>
        <v>7153</v>
      </c>
      <c r="I16" s="17">
        <f t="shared" si="1"/>
        <v>18766.11</v>
      </c>
      <c r="J16" s="19">
        <f t="shared" si="2"/>
        <v>1.26E-05</v>
      </c>
      <c r="M16" s="17">
        <f t="shared" si="3"/>
        <v>18766.11</v>
      </c>
      <c r="N16" s="18">
        <f>(F16+H16+L16)/D16</f>
        <v>0.2759739821313309</v>
      </c>
      <c r="O16" s="17">
        <f t="shared" si="4"/>
        <v>17357</v>
      </c>
      <c r="P16" s="17">
        <f t="shared" si="5"/>
        <v>1197.1100000000006</v>
      </c>
      <c r="Q16" s="17">
        <f t="shared" si="6"/>
        <v>212</v>
      </c>
      <c r="R16" s="17">
        <v>201</v>
      </c>
      <c r="T16" s="17">
        <f t="shared" si="7"/>
        <v>1125</v>
      </c>
    </row>
    <row r="17" spans="1:20" ht="15">
      <c r="A17" s="1" t="s">
        <v>147</v>
      </c>
      <c r="B17" s="17">
        <v>270858.49</v>
      </c>
      <c r="C17" s="18">
        <v>1.0576</v>
      </c>
      <c r="D17" s="17">
        <v>286472.87</v>
      </c>
      <c r="E17" s="21" t="s">
        <v>25</v>
      </c>
      <c r="G17" s="17">
        <v>74135</v>
      </c>
      <c r="H17" s="17">
        <f t="shared" si="0"/>
        <v>78405</v>
      </c>
      <c r="I17" s="17">
        <f t="shared" si="1"/>
        <v>208067.87</v>
      </c>
      <c r="J17" s="19">
        <f t="shared" si="2"/>
        <v>0.00013969</v>
      </c>
      <c r="M17" s="17">
        <f t="shared" si="3"/>
        <v>208067.87</v>
      </c>
      <c r="N17" s="18">
        <f>(F17+H17+L17)/D17</f>
        <v>0.2736908385076744</v>
      </c>
      <c r="O17" s="17">
        <f t="shared" si="4"/>
        <v>192445</v>
      </c>
      <c r="P17" s="17">
        <f t="shared" si="5"/>
        <v>13268.869999999995</v>
      </c>
      <c r="Q17" s="17">
        <f t="shared" si="6"/>
        <v>2354</v>
      </c>
      <c r="R17" s="17">
        <v>2200</v>
      </c>
      <c r="T17" s="17">
        <f t="shared" si="7"/>
        <v>12472</v>
      </c>
    </row>
    <row r="18" spans="1:20" ht="15">
      <c r="A18" s="1" t="s">
        <v>148</v>
      </c>
      <c r="B18" s="17">
        <v>310738.93</v>
      </c>
      <c r="C18" s="18">
        <v>1.1222</v>
      </c>
      <c r="D18" s="17">
        <v>348711.5</v>
      </c>
      <c r="E18" s="21" t="s">
        <v>25</v>
      </c>
      <c r="G18" s="17">
        <v>-111054</v>
      </c>
      <c r="H18" s="17">
        <f t="shared" si="0"/>
        <v>-124625</v>
      </c>
      <c r="I18" s="17">
        <f t="shared" si="1"/>
        <v>473336.5</v>
      </c>
      <c r="J18" s="19">
        <f t="shared" si="2"/>
        <v>0.00031779</v>
      </c>
      <c r="M18" s="17">
        <f t="shared" si="3"/>
        <v>473336.5</v>
      </c>
      <c r="O18" s="17">
        <f t="shared" si="4"/>
        <v>437797</v>
      </c>
      <c r="P18" s="17">
        <f t="shared" si="5"/>
        <v>30185.5</v>
      </c>
      <c r="Q18" s="17">
        <f t="shared" si="6"/>
        <v>5354</v>
      </c>
      <c r="R18" s="17">
        <v>1230</v>
      </c>
      <c r="T18" s="17">
        <f t="shared" si="7"/>
        <v>28374</v>
      </c>
    </row>
    <row r="19" spans="1:3" ht="15">
      <c r="A19" s="1" t="s">
        <v>113</v>
      </c>
      <c r="C19" s="22"/>
    </row>
    <row r="20" spans="1:20" ht="15">
      <c r="A20" s="1" t="s">
        <v>137</v>
      </c>
      <c r="B20" s="17">
        <v>142539.4</v>
      </c>
      <c r="C20" s="18">
        <v>1.0674</v>
      </c>
      <c r="D20" s="17">
        <v>151581.29</v>
      </c>
      <c r="E20" s="17">
        <v>25663</v>
      </c>
      <c r="F20" s="17">
        <f aca="true" t="shared" si="8" ref="F20:F31">ROUND(C20*E20,0.5)</f>
        <v>27393</v>
      </c>
      <c r="G20" s="17">
        <v>-3107</v>
      </c>
      <c r="H20" s="17">
        <f aca="true" t="shared" si="9" ref="H20:H31">ROUND(C20*G20,0.5)</f>
        <v>-3316</v>
      </c>
      <c r="I20" s="17">
        <f aca="true" t="shared" si="10" ref="I20:I32">D20-F20-H20</f>
        <v>127504.29000000001</v>
      </c>
      <c r="J20" s="19">
        <f aca="true" t="shared" si="11" ref="J20:J32">ROUND(I20/$I$119,8)</f>
        <v>8.56E-05</v>
      </c>
      <c r="K20" s="17">
        <v>7733</v>
      </c>
      <c r="L20" s="17">
        <v>5779.4</v>
      </c>
      <c r="M20" s="17">
        <f aca="true" t="shared" si="12" ref="M20:M32">I20-K20-L20</f>
        <v>113991.89000000001</v>
      </c>
      <c r="N20" s="18">
        <f aca="true" t="shared" si="13" ref="N20:N31">(F20+H20+L20)/D20</f>
        <v>0.19696626146934096</v>
      </c>
      <c r="O20" s="17">
        <f aca="true" t="shared" si="14" ref="O20:O32">TRUNC((I20-Q20)*0.9355)-K20-L20</f>
        <v>104418.6</v>
      </c>
      <c r="P20" s="17">
        <f aca="true" t="shared" si="15" ref="P20:P32">M20-O20-Q20</f>
        <v>8131.290000000008</v>
      </c>
      <c r="Q20" s="17">
        <f aca="true" t="shared" si="16" ref="Q20:Q32">ROUND(J20*$Q$9,0.5)</f>
        <v>1442</v>
      </c>
      <c r="R20" s="17">
        <v>1763</v>
      </c>
      <c r="T20" s="17">
        <f aca="true" t="shared" si="17" ref="T20:T32">TRUNC(P20*(1-0.06))</f>
        <v>7643</v>
      </c>
    </row>
    <row r="21" spans="1:20" ht="15">
      <c r="A21" s="1" t="s">
        <v>138</v>
      </c>
      <c r="B21" s="17">
        <v>3021371.75</v>
      </c>
      <c r="C21" s="18">
        <v>1.0614</v>
      </c>
      <c r="D21" s="17">
        <v>3222594.23</v>
      </c>
      <c r="E21" s="17">
        <v>561643</v>
      </c>
      <c r="F21" s="17">
        <f t="shared" si="8"/>
        <v>596128</v>
      </c>
      <c r="G21" s="17">
        <v>626794</v>
      </c>
      <c r="H21" s="17">
        <f t="shared" si="9"/>
        <v>665279</v>
      </c>
      <c r="I21" s="17">
        <f t="shared" si="10"/>
        <v>1961187.23</v>
      </c>
      <c r="J21" s="19">
        <f t="shared" si="11"/>
        <v>0.00131671</v>
      </c>
      <c r="K21" s="17">
        <v>241125</v>
      </c>
      <c r="L21" s="17">
        <v>146520.13</v>
      </c>
      <c r="M21" s="17">
        <f t="shared" si="12"/>
        <v>1573542.1</v>
      </c>
      <c r="N21" s="18">
        <f t="shared" si="13"/>
        <v>0.4368924628776487</v>
      </c>
      <c r="O21" s="17">
        <f t="shared" si="14"/>
        <v>1426291.87</v>
      </c>
      <c r="P21" s="17">
        <f t="shared" si="15"/>
        <v>125066.22999999998</v>
      </c>
      <c r="Q21" s="17">
        <f t="shared" si="16"/>
        <v>22184</v>
      </c>
      <c r="R21" s="17">
        <v>35634</v>
      </c>
      <c r="T21" s="17">
        <f t="shared" si="17"/>
        <v>117562</v>
      </c>
    </row>
    <row r="22" spans="1:20" ht="15">
      <c r="A22" s="1" t="s">
        <v>57</v>
      </c>
      <c r="B22" s="17">
        <v>3983449</v>
      </c>
      <c r="C22" s="18">
        <v>1.0661</v>
      </c>
      <c r="D22" s="17">
        <v>4280720.31</v>
      </c>
      <c r="E22" s="17">
        <v>720542</v>
      </c>
      <c r="F22" s="17">
        <f t="shared" si="8"/>
        <v>768170</v>
      </c>
      <c r="G22" s="17">
        <v>1062686</v>
      </c>
      <c r="H22" s="17">
        <f t="shared" si="9"/>
        <v>1132930</v>
      </c>
      <c r="I22" s="17">
        <f t="shared" si="10"/>
        <v>2379620.3099999996</v>
      </c>
      <c r="J22" s="19">
        <f t="shared" si="11"/>
        <v>0.00159764</v>
      </c>
      <c r="K22" s="17">
        <v>296088</v>
      </c>
      <c r="L22" s="17">
        <v>177254.58</v>
      </c>
      <c r="M22" s="17">
        <f t="shared" si="12"/>
        <v>1906277.7299999995</v>
      </c>
      <c r="N22" s="18">
        <f t="shared" si="13"/>
        <v>0.48551515387371813</v>
      </c>
      <c r="O22" s="17">
        <f t="shared" si="14"/>
        <v>1727610.42</v>
      </c>
      <c r="P22" s="17">
        <f t="shared" si="15"/>
        <v>151750.3099999996</v>
      </c>
      <c r="Q22" s="17">
        <f t="shared" si="16"/>
        <v>26917</v>
      </c>
      <c r="R22" s="17">
        <v>57132</v>
      </c>
      <c r="T22" s="17">
        <f t="shared" si="17"/>
        <v>142645</v>
      </c>
    </row>
    <row r="23" spans="1:20" ht="15">
      <c r="A23" s="1" t="s">
        <v>58</v>
      </c>
      <c r="B23" s="17">
        <v>195833.51</v>
      </c>
      <c r="C23" s="18">
        <v>1.0916</v>
      </c>
      <c r="D23" s="17">
        <v>214949.32</v>
      </c>
      <c r="E23" s="17">
        <v>16082</v>
      </c>
      <c r="F23" s="17">
        <f t="shared" si="8"/>
        <v>17555</v>
      </c>
      <c r="G23" s="17">
        <v>51476</v>
      </c>
      <c r="H23" s="17">
        <f t="shared" si="9"/>
        <v>56191</v>
      </c>
      <c r="I23" s="17">
        <f t="shared" si="10"/>
        <v>141203.32</v>
      </c>
      <c r="J23" s="19">
        <f t="shared" si="11"/>
        <v>9.48E-05</v>
      </c>
      <c r="K23" s="27">
        <v>1191</v>
      </c>
      <c r="L23" s="27">
        <v>11404.6</v>
      </c>
      <c r="M23" s="17">
        <f t="shared" si="12"/>
        <v>128607.72</v>
      </c>
      <c r="N23" s="18">
        <f t="shared" si="13"/>
        <v>0.3961426814469569</v>
      </c>
      <c r="O23" s="17">
        <f t="shared" si="14"/>
        <v>118005.4</v>
      </c>
      <c r="P23" s="17">
        <f t="shared" si="15"/>
        <v>9005.320000000007</v>
      </c>
      <c r="Q23" s="17">
        <f t="shared" si="16"/>
        <v>1597</v>
      </c>
      <c r="R23" s="17">
        <v>3072</v>
      </c>
      <c r="T23" s="17">
        <f t="shared" si="17"/>
        <v>8465</v>
      </c>
    </row>
    <row r="24" spans="1:20" ht="15">
      <c r="A24" s="1" t="s">
        <v>59</v>
      </c>
      <c r="B24" s="17">
        <v>3559433.01</v>
      </c>
      <c r="C24" s="18">
        <v>1.049</v>
      </c>
      <c r="D24" s="17">
        <v>3739833.23</v>
      </c>
      <c r="E24" s="17">
        <v>345732</v>
      </c>
      <c r="F24" s="17">
        <f t="shared" si="8"/>
        <v>362673</v>
      </c>
      <c r="G24" s="17">
        <v>807104</v>
      </c>
      <c r="H24" s="17">
        <f t="shared" si="9"/>
        <v>846652</v>
      </c>
      <c r="I24" s="17">
        <f t="shared" si="10"/>
        <v>2530508.23</v>
      </c>
      <c r="J24" s="19">
        <f t="shared" si="11"/>
        <v>0.00169894</v>
      </c>
      <c r="K24" s="17">
        <v>135604</v>
      </c>
      <c r="L24" s="17">
        <v>207795.72</v>
      </c>
      <c r="M24" s="17">
        <f t="shared" si="12"/>
        <v>2187108.51</v>
      </c>
      <c r="N24" s="18">
        <f t="shared" si="13"/>
        <v>0.37892618008530826</v>
      </c>
      <c r="O24" s="17">
        <f t="shared" si="14"/>
        <v>1997112.28</v>
      </c>
      <c r="P24" s="17">
        <f t="shared" si="15"/>
        <v>161372.22999999975</v>
      </c>
      <c r="Q24" s="17">
        <f t="shared" si="16"/>
        <v>28624</v>
      </c>
      <c r="R24" s="17">
        <v>38579</v>
      </c>
      <c r="T24" s="17">
        <f t="shared" si="17"/>
        <v>151689</v>
      </c>
    </row>
    <row r="25" spans="1:20" ht="15">
      <c r="A25" s="1" t="s">
        <v>60</v>
      </c>
      <c r="B25" s="17">
        <v>223882.03</v>
      </c>
      <c r="C25" s="18">
        <v>1.0328</v>
      </c>
      <c r="D25" s="17">
        <v>231494.37</v>
      </c>
      <c r="E25" s="17">
        <v>52235</v>
      </c>
      <c r="F25" s="17">
        <f t="shared" si="8"/>
        <v>53948</v>
      </c>
      <c r="G25" s="17">
        <v>23899</v>
      </c>
      <c r="H25" s="17">
        <f t="shared" si="9"/>
        <v>24683</v>
      </c>
      <c r="I25" s="17">
        <f t="shared" si="10"/>
        <v>152863.37</v>
      </c>
      <c r="J25" s="19">
        <f t="shared" si="11"/>
        <v>0.00010263</v>
      </c>
      <c r="K25" s="17">
        <v>3602</v>
      </c>
      <c r="L25" s="17">
        <v>13917.48</v>
      </c>
      <c r="M25" s="17">
        <f t="shared" si="12"/>
        <v>135343.88999999998</v>
      </c>
      <c r="N25" s="18">
        <f t="shared" si="13"/>
        <v>0.39978717408980613</v>
      </c>
      <c r="O25" s="17">
        <f t="shared" si="14"/>
        <v>123866.52</v>
      </c>
      <c r="P25" s="17">
        <f t="shared" si="15"/>
        <v>9748.36999999998</v>
      </c>
      <c r="Q25" s="17">
        <f t="shared" si="16"/>
        <v>1729</v>
      </c>
      <c r="R25" s="17">
        <v>5264</v>
      </c>
      <c r="T25" s="17">
        <f t="shared" si="17"/>
        <v>9163</v>
      </c>
    </row>
    <row r="26" spans="1:20" ht="15">
      <c r="A26" s="1" t="s">
        <v>61</v>
      </c>
      <c r="B26" s="17">
        <v>8929624.74</v>
      </c>
      <c r="C26" s="18">
        <v>1.0609</v>
      </c>
      <c r="D26" s="17">
        <v>9473510</v>
      </c>
      <c r="E26" s="17">
        <v>754276</v>
      </c>
      <c r="F26" s="17">
        <f t="shared" si="8"/>
        <v>800211</v>
      </c>
      <c r="G26" s="17">
        <v>4088752</v>
      </c>
      <c r="H26" s="17">
        <f t="shared" si="9"/>
        <v>4337757</v>
      </c>
      <c r="I26" s="17">
        <f t="shared" si="10"/>
        <v>4335542</v>
      </c>
      <c r="J26" s="19">
        <f t="shared" si="11"/>
        <v>0.00291082</v>
      </c>
      <c r="K26" s="17">
        <v>249694</v>
      </c>
      <c r="L26" s="17">
        <v>347357.12</v>
      </c>
      <c r="M26" s="17">
        <f t="shared" si="12"/>
        <v>3738490.88</v>
      </c>
      <c r="N26" s="18">
        <f t="shared" si="13"/>
        <v>0.579017187927178</v>
      </c>
      <c r="O26" s="17">
        <f t="shared" si="14"/>
        <v>3412968.88</v>
      </c>
      <c r="P26" s="17">
        <f t="shared" si="15"/>
        <v>276480</v>
      </c>
      <c r="Q26" s="17">
        <f t="shared" si="16"/>
        <v>49042</v>
      </c>
      <c r="R26" s="17">
        <v>87229</v>
      </c>
      <c r="T26" s="17">
        <f t="shared" si="17"/>
        <v>259891</v>
      </c>
    </row>
    <row r="27" spans="1:20" ht="15">
      <c r="A27" s="1" t="s">
        <v>62</v>
      </c>
      <c r="B27" s="17">
        <v>4959429.45</v>
      </c>
      <c r="C27" s="18">
        <v>1.0225</v>
      </c>
      <c r="D27" s="17">
        <v>5051433.31</v>
      </c>
      <c r="E27" s="17">
        <v>598896</v>
      </c>
      <c r="F27" s="17">
        <f t="shared" si="8"/>
        <v>612371</v>
      </c>
      <c r="G27" s="17">
        <v>1110222</v>
      </c>
      <c r="H27" s="17">
        <f t="shared" si="9"/>
        <v>1135202</v>
      </c>
      <c r="I27" s="17">
        <f t="shared" si="10"/>
        <v>3303860.3099999996</v>
      </c>
      <c r="J27" s="19">
        <f t="shared" si="11"/>
        <v>0.00221816</v>
      </c>
      <c r="K27" s="17">
        <v>670974</v>
      </c>
      <c r="L27" s="17">
        <v>236403.87</v>
      </c>
      <c r="M27" s="17">
        <f t="shared" si="12"/>
        <v>2396482.4399999995</v>
      </c>
      <c r="N27" s="18">
        <f t="shared" si="13"/>
        <v>0.392755233662582</v>
      </c>
      <c r="O27" s="17">
        <f t="shared" si="14"/>
        <v>2148421.13</v>
      </c>
      <c r="P27" s="17">
        <f t="shared" si="15"/>
        <v>210689.3099999996</v>
      </c>
      <c r="Q27" s="17">
        <f t="shared" si="16"/>
        <v>37372</v>
      </c>
      <c r="R27" s="17">
        <v>50786</v>
      </c>
      <c r="T27" s="17">
        <f t="shared" si="17"/>
        <v>198047</v>
      </c>
    </row>
    <row r="28" spans="1:20" ht="15">
      <c r="A28" s="1" t="s">
        <v>63</v>
      </c>
      <c r="B28" s="17">
        <v>6657555.93</v>
      </c>
      <c r="C28" s="18">
        <v>1.0866</v>
      </c>
      <c r="D28" s="17">
        <v>7238074.74</v>
      </c>
      <c r="E28" s="17">
        <v>492457</v>
      </c>
      <c r="F28" s="17">
        <f t="shared" si="8"/>
        <v>535104</v>
      </c>
      <c r="G28" s="17">
        <v>2162415</v>
      </c>
      <c r="H28" s="17">
        <f t="shared" si="9"/>
        <v>2349680</v>
      </c>
      <c r="I28" s="17">
        <f t="shared" si="10"/>
        <v>4353290.74</v>
      </c>
      <c r="J28" s="19">
        <f t="shared" si="11"/>
        <v>0.00292273</v>
      </c>
      <c r="K28" s="17">
        <v>50731</v>
      </c>
      <c r="L28" s="17">
        <v>353929.26</v>
      </c>
      <c r="M28" s="17">
        <f t="shared" si="12"/>
        <v>3948630.4800000004</v>
      </c>
      <c r="N28" s="18">
        <f t="shared" si="13"/>
        <v>0.44745507283888586</v>
      </c>
      <c r="O28" s="17">
        <f t="shared" si="14"/>
        <v>3621776.74</v>
      </c>
      <c r="P28" s="17">
        <f t="shared" si="15"/>
        <v>277611.7400000002</v>
      </c>
      <c r="Q28" s="17">
        <f t="shared" si="16"/>
        <v>49242</v>
      </c>
      <c r="R28" s="17">
        <v>72426</v>
      </c>
      <c r="S28" s="17">
        <f>TRUNC(O28*(1-0.02))</f>
        <v>3549341</v>
      </c>
      <c r="T28" s="17">
        <f t="shared" si="17"/>
        <v>260955</v>
      </c>
    </row>
    <row r="29" spans="1:20" ht="15">
      <c r="A29" s="1" t="s">
        <v>64</v>
      </c>
      <c r="B29" s="17">
        <v>280238.61</v>
      </c>
      <c r="C29" s="18">
        <v>1.0731</v>
      </c>
      <c r="D29" s="17">
        <v>300987.86</v>
      </c>
      <c r="E29" s="17">
        <v>41112</v>
      </c>
      <c r="F29" s="17">
        <f t="shared" si="8"/>
        <v>44117</v>
      </c>
      <c r="G29" s="17">
        <v>90541</v>
      </c>
      <c r="H29" s="17">
        <f t="shared" si="9"/>
        <v>97160</v>
      </c>
      <c r="I29" s="17">
        <f t="shared" si="10"/>
        <v>159710.86</v>
      </c>
      <c r="J29" s="19">
        <f t="shared" si="11"/>
        <v>0.00010723</v>
      </c>
      <c r="K29" s="17">
        <v>31365</v>
      </c>
      <c r="L29" s="17">
        <v>11018.01</v>
      </c>
      <c r="M29" s="17">
        <f t="shared" si="12"/>
        <v>117327.84999999999</v>
      </c>
      <c r="N29" s="18">
        <f t="shared" si="13"/>
        <v>0.5059838958288883</v>
      </c>
      <c r="O29" s="17">
        <f t="shared" si="14"/>
        <v>105335.99</v>
      </c>
      <c r="P29" s="17">
        <f t="shared" si="15"/>
        <v>10184.859999999986</v>
      </c>
      <c r="Q29" s="17">
        <f t="shared" si="16"/>
        <v>1807</v>
      </c>
      <c r="R29" s="17">
        <v>3121</v>
      </c>
      <c r="T29" s="17">
        <f t="shared" si="17"/>
        <v>9573</v>
      </c>
    </row>
    <row r="30" spans="1:20" ht="15">
      <c r="A30" s="1" t="s">
        <v>65</v>
      </c>
      <c r="B30" s="17">
        <v>7634631.67</v>
      </c>
      <c r="C30" s="18">
        <v>1.0495</v>
      </c>
      <c r="D30" s="17">
        <v>8209599.42</v>
      </c>
      <c r="E30" s="17">
        <v>1016140</v>
      </c>
      <c r="F30" s="17">
        <f t="shared" si="8"/>
        <v>1066439</v>
      </c>
      <c r="G30" s="17">
        <v>1230794</v>
      </c>
      <c r="H30" s="17">
        <f t="shared" si="9"/>
        <v>1291718</v>
      </c>
      <c r="I30" s="17">
        <f t="shared" si="10"/>
        <v>5851442.42</v>
      </c>
      <c r="J30" s="19">
        <f t="shared" si="11"/>
        <v>0.00392857</v>
      </c>
      <c r="K30" s="17">
        <v>1376403</v>
      </c>
      <c r="L30" s="17">
        <v>383890.5</v>
      </c>
      <c r="M30" s="17">
        <f t="shared" si="12"/>
        <v>4091148.92</v>
      </c>
      <c r="N30" s="18">
        <f t="shared" si="13"/>
        <v>0.3340050299311681</v>
      </c>
      <c r="O30" s="17">
        <f t="shared" si="14"/>
        <v>3651810.5</v>
      </c>
      <c r="P30" s="17">
        <f t="shared" si="15"/>
        <v>373149.4199999999</v>
      </c>
      <c r="Q30" s="17">
        <f t="shared" si="16"/>
        <v>66189</v>
      </c>
      <c r="R30" s="17">
        <v>113295</v>
      </c>
      <c r="T30" s="17">
        <f t="shared" si="17"/>
        <v>350760</v>
      </c>
    </row>
    <row r="31" spans="1:20" ht="15">
      <c r="A31" s="1" t="s">
        <v>66</v>
      </c>
      <c r="B31" s="17">
        <v>643504.98</v>
      </c>
      <c r="C31" s="18">
        <v>1.0731</v>
      </c>
      <c r="D31" s="17">
        <v>696770.6</v>
      </c>
      <c r="E31" s="17">
        <v>64282</v>
      </c>
      <c r="F31" s="17">
        <f t="shared" si="8"/>
        <v>68981</v>
      </c>
      <c r="G31" s="17">
        <v>2046</v>
      </c>
      <c r="H31" s="17">
        <f t="shared" si="9"/>
        <v>2196</v>
      </c>
      <c r="I31" s="17">
        <f t="shared" si="10"/>
        <v>625593.6</v>
      </c>
      <c r="J31" s="19">
        <f t="shared" si="11"/>
        <v>0.00042001</v>
      </c>
      <c r="K31" s="17">
        <v>108710</v>
      </c>
      <c r="L31" s="17">
        <v>43492.13</v>
      </c>
      <c r="M31" s="17">
        <f t="shared" si="12"/>
        <v>473391.47</v>
      </c>
      <c r="N31" s="18">
        <f t="shared" si="13"/>
        <v>0.16457228534039756</v>
      </c>
      <c r="O31" s="17">
        <f t="shared" si="14"/>
        <v>426420.87</v>
      </c>
      <c r="P31" s="17">
        <f t="shared" si="15"/>
        <v>39894.59999999998</v>
      </c>
      <c r="Q31" s="17">
        <f t="shared" si="16"/>
        <v>7076</v>
      </c>
      <c r="R31" s="17">
        <v>10729</v>
      </c>
      <c r="T31" s="17">
        <f t="shared" si="17"/>
        <v>37500</v>
      </c>
    </row>
    <row r="32" spans="1:20" ht="15">
      <c r="A32" s="1" t="s">
        <v>112</v>
      </c>
      <c r="B32" s="17">
        <v>23597.96</v>
      </c>
      <c r="C32" s="18">
        <v>1.0065</v>
      </c>
      <c r="D32" s="17">
        <v>23751.49</v>
      </c>
      <c r="E32" s="21" t="s">
        <v>25</v>
      </c>
      <c r="G32" s="17"/>
      <c r="H32" s="17"/>
      <c r="I32" s="17">
        <f t="shared" si="10"/>
        <v>23751.49</v>
      </c>
      <c r="J32" s="19">
        <f t="shared" si="11"/>
        <v>1.595E-05</v>
      </c>
      <c r="L32" s="27">
        <v>12061.98</v>
      </c>
      <c r="M32" s="17">
        <f t="shared" si="12"/>
        <v>11689.510000000002</v>
      </c>
      <c r="N32" s="18">
        <f>(F32+H32+L32)/D32</f>
        <v>0.5078409817657755</v>
      </c>
      <c r="O32" s="17">
        <f t="shared" si="14"/>
        <v>9905.02</v>
      </c>
      <c r="P32" s="17">
        <f t="shared" si="15"/>
        <v>1515.4900000000016</v>
      </c>
      <c r="Q32" s="17">
        <f t="shared" si="16"/>
        <v>269</v>
      </c>
      <c r="R32" s="17">
        <v>4166</v>
      </c>
      <c r="T32" s="17">
        <f t="shared" si="17"/>
        <v>1424</v>
      </c>
    </row>
    <row r="33" spans="1:3" ht="15">
      <c r="A33" s="1" t="s">
        <v>0</v>
      </c>
      <c r="C33" s="22"/>
    </row>
    <row r="34" spans="1:20" ht="15">
      <c r="A34" s="1" t="s">
        <v>136</v>
      </c>
      <c r="B34" s="17">
        <v>1997385.07</v>
      </c>
      <c r="C34" s="18">
        <v>1.0612</v>
      </c>
      <c r="D34" s="17">
        <v>2130130.96</v>
      </c>
      <c r="E34" s="17">
        <v>185924</v>
      </c>
      <c r="F34" s="17">
        <f>ROUND(C34*E34,0.5)</f>
        <v>197303</v>
      </c>
      <c r="G34" s="17">
        <v>563708</v>
      </c>
      <c r="H34" s="17">
        <f>ROUND(C34*G34,0.5)</f>
        <v>598207</v>
      </c>
      <c r="I34" s="17">
        <f>D34-F34-H34</f>
        <v>1334620.96</v>
      </c>
      <c r="J34" s="19">
        <f>ROUND(I34/$I$119,8)</f>
        <v>0.00089604</v>
      </c>
      <c r="K34" s="17">
        <v>166534</v>
      </c>
      <c r="L34" s="17"/>
      <c r="M34" s="17">
        <f>I34-K34-L34</f>
        <v>1168086.96</v>
      </c>
      <c r="N34" s="18">
        <f>(F34+H34+L34)/D34</f>
        <v>0.37345591183745813</v>
      </c>
      <c r="O34" s="17">
        <f>TRUNC((I34-Q34)*0.9355)-K34-L34</f>
        <v>1067880</v>
      </c>
      <c r="P34" s="17">
        <f>M34-O34-Q34</f>
        <v>85109.95999999996</v>
      </c>
      <c r="Q34" s="17">
        <f>ROUND(J34*$Q$9,0.5)</f>
        <v>15097</v>
      </c>
      <c r="R34" s="17">
        <v>28875</v>
      </c>
      <c r="T34" s="17">
        <f>TRUNC(P34*(1-0.06))</f>
        <v>80003</v>
      </c>
    </row>
    <row r="35" spans="1:20" ht="15">
      <c r="A35" s="1" t="s">
        <v>111</v>
      </c>
      <c r="B35" s="17">
        <v>3023475.9</v>
      </c>
      <c r="C35" s="18">
        <v>1.0592</v>
      </c>
      <c r="D35" s="17">
        <v>3224838.06</v>
      </c>
      <c r="E35" s="21" t="s">
        <v>25</v>
      </c>
      <c r="G35" s="17"/>
      <c r="H35" s="17"/>
      <c r="I35" s="17">
        <f>D35-F35-H35</f>
        <v>3224838.06</v>
      </c>
      <c r="J35" s="19">
        <f>ROUND(I35/$I$119,8)</f>
        <v>0.00216511</v>
      </c>
      <c r="K35" s="17">
        <v>331382</v>
      </c>
      <c r="L35" s="17">
        <v>189956.54</v>
      </c>
      <c r="M35" s="17">
        <f>I35-K35-L35</f>
        <v>2703499.52</v>
      </c>
      <c r="N35" s="18">
        <f>(F35+H35+L35)/D35</f>
        <v>0.05890421052646594</v>
      </c>
      <c r="O35" s="17">
        <f>TRUNC((I35-Q35)*0.9355)-K35-L35</f>
        <v>2461371.46</v>
      </c>
      <c r="P35" s="17">
        <f>M35-O35-Q35</f>
        <v>205650.06000000006</v>
      </c>
      <c r="Q35" s="17">
        <f>ROUND(J35*$Q$9,0.5)</f>
        <v>36478</v>
      </c>
      <c r="R35" s="17">
        <v>43688</v>
      </c>
      <c r="T35" s="17">
        <f>TRUNC(P35*(1-0.06))</f>
        <v>193311</v>
      </c>
    </row>
    <row r="36" spans="1:3" ht="15">
      <c r="A36" s="1" t="s">
        <v>1</v>
      </c>
      <c r="C36" s="22"/>
    </row>
    <row r="37" spans="1:20" ht="15">
      <c r="A37" s="1" t="s">
        <v>67</v>
      </c>
      <c r="B37" s="17">
        <v>730576.8</v>
      </c>
      <c r="C37" s="18">
        <v>1.0536</v>
      </c>
      <c r="D37" s="17">
        <v>775156.53</v>
      </c>
      <c r="E37" s="17">
        <v>282520</v>
      </c>
      <c r="F37" s="17">
        <f>ROUND(C37*E37,0.5)</f>
        <v>297663</v>
      </c>
      <c r="G37" s="17">
        <v>0</v>
      </c>
      <c r="H37" s="17">
        <f>ROUND(C37*G37,0.5)</f>
        <v>0</v>
      </c>
      <c r="I37" s="17">
        <f>D37-F37-H37</f>
        <v>477493.53</v>
      </c>
      <c r="J37" s="19">
        <f>ROUND(I37/$I$119,8)</f>
        <v>0.00032058</v>
      </c>
      <c r="K37" s="17">
        <v>31020</v>
      </c>
      <c r="L37" s="17">
        <v>371394</v>
      </c>
      <c r="M37" s="17">
        <f>I37-K37-L37</f>
        <v>75079.53000000003</v>
      </c>
      <c r="N37" s="18">
        <f>(F37+H37+L37)/D37</f>
        <v>0.8631250258576806</v>
      </c>
      <c r="O37" s="17">
        <f>TRUNC((I37-Q37)*0.9355)-K37-L37</f>
        <v>39228</v>
      </c>
      <c r="P37" s="17">
        <f>M37-O37-Q37</f>
        <v>30450.530000000028</v>
      </c>
      <c r="Q37" s="17">
        <f>ROUND(J37*$Q$9,0.5)</f>
        <v>5401</v>
      </c>
      <c r="R37" s="17">
        <v>6254</v>
      </c>
      <c r="T37" s="17">
        <f>TRUNC(P37*(1-0.06))</f>
        <v>28623</v>
      </c>
    </row>
    <row r="38" spans="1:20" ht="15">
      <c r="A38" s="1" t="s">
        <v>107</v>
      </c>
      <c r="B38" s="17">
        <v>2599580.96</v>
      </c>
      <c r="C38" s="18">
        <v>1.0527</v>
      </c>
      <c r="D38" s="17">
        <v>2788987.04</v>
      </c>
      <c r="E38" s="21" t="s">
        <v>25</v>
      </c>
      <c r="G38" s="17"/>
      <c r="H38" s="17"/>
      <c r="I38" s="17">
        <f>D38-F38-H38</f>
        <v>2788987.04</v>
      </c>
      <c r="J38" s="19">
        <f>ROUND(I38/$I$119,8)</f>
        <v>0.00187248</v>
      </c>
      <c r="K38" s="17">
        <v>483805</v>
      </c>
      <c r="L38" s="17">
        <v>1338634.76</v>
      </c>
      <c r="M38" s="17">
        <f>I38-K38-L38</f>
        <v>966547.28</v>
      </c>
      <c r="N38" s="18">
        <f>(F38+H38+L38)/D38</f>
        <v>0.479971667419437</v>
      </c>
      <c r="O38" s="17">
        <f>TRUNC((I38-Q38)*0.9355)-K38-L38</f>
        <v>757144.24</v>
      </c>
      <c r="P38" s="17">
        <f>M38-O38-Q38</f>
        <v>177855.04000000004</v>
      </c>
      <c r="Q38" s="17">
        <f>ROUND(J38*$Q$9,0.5)</f>
        <v>31548</v>
      </c>
      <c r="R38" s="17">
        <v>41319</v>
      </c>
      <c r="S38" s="17">
        <f>TRUNC(O38*(1-0.02))</f>
        <v>742001</v>
      </c>
      <c r="T38" s="17">
        <f>TRUNC(P38*(1-0.06))</f>
        <v>167183</v>
      </c>
    </row>
    <row r="39" spans="1:3" ht="15">
      <c r="A39" s="1" t="s">
        <v>2</v>
      </c>
      <c r="C39" s="22"/>
    </row>
    <row r="40" spans="1:20" ht="15">
      <c r="A40" s="1" t="s">
        <v>108</v>
      </c>
      <c r="B40" s="17">
        <v>45808.64</v>
      </c>
      <c r="C40" s="18">
        <v>1.0372</v>
      </c>
      <c r="D40" s="17">
        <v>47511.65</v>
      </c>
      <c r="E40" s="17">
        <v>18325</v>
      </c>
      <c r="F40" s="17">
        <f>ROUND(C40*E40,0.5)</f>
        <v>19007</v>
      </c>
      <c r="G40" s="17">
        <v>0</v>
      </c>
      <c r="H40" s="17">
        <f>ROUND(C40*G40,0.5)</f>
        <v>0</v>
      </c>
      <c r="I40" s="17">
        <f>D40-F40-H40</f>
        <v>28504.65</v>
      </c>
      <c r="J40" s="19">
        <f>ROUND(I40/$I$119,8)</f>
        <v>1.914E-05</v>
      </c>
      <c r="L40" s="27">
        <v>2383.3</v>
      </c>
      <c r="M40" s="17">
        <f>I40-K40-L40</f>
        <v>26121.350000000002</v>
      </c>
      <c r="N40" s="18">
        <f>(F40+H40+L40)/D40</f>
        <v>0.45021168492359237</v>
      </c>
      <c r="O40" s="17">
        <f>TRUNC((I40-Q40)*0.9355)-K40-L40</f>
        <v>23980.7</v>
      </c>
      <c r="P40" s="17">
        <f>M40-O40-Q40</f>
        <v>1818.6500000000015</v>
      </c>
      <c r="Q40" s="17">
        <f>ROUND(J40*$Q$9,0.5)</f>
        <v>322</v>
      </c>
      <c r="R40" s="17">
        <v>225</v>
      </c>
      <c r="T40" s="17">
        <f>TRUNC(P40*(1-0.06))</f>
        <v>1709</v>
      </c>
    </row>
    <row r="41" spans="1:3" ht="15">
      <c r="A41" s="1" t="s">
        <v>3</v>
      </c>
      <c r="C41" s="22"/>
    </row>
    <row r="42" spans="1:20" ht="15">
      <c r="A42" s="1" t="s">
        <v>121</v>
      </c>
      <c r="B42" s="17">
        <f>38768383.73+2615878.62-9373.56</f>
        <v>41374888.78999999</v>
      </c>
      <c r="C42" s="18">
        <v>1.0583</v>
      </c>
      <c r="D42" s="17">
        <f>41227346.59+2861029.71</f>
        <v>44088376.300000004</v>
      </c>
      <c r="E42" s="21" t="s">
        <v>25</v>
      </c>
      <c r="G42" s="17"/>
      <c r="H42" s="17"/>
      <c r="I42" s="17">
        <f>D42-F42-H42</f>
        <v>44088376.300000004</v>
      </c>
      <c r="J42" s="19">
        <f>ROUND(I42/$I$119,8)</f>
        <v>0.02960027</v>
      </c>
      <c r="K42" s="17">
        <v>4440845</v>
      </c>
      <c r="L42" s="17">
        <v>2757694.14</v>
      </c>
      <c r="M42" s="17">
        <f>I42-K42-L42</f>
        <v>36889837.160000004</v>
      </c>
      <c r="N42" s="18">
        <f>(F42+H42+L42)/D42</f>
        <v>0.06254923341325228</v>
      </c>
      <c r="O42" s="17">
        <f>TRUNC((I42-Q42)*0.9355)-K42-L42</f>
        <v>33579595.86</v>
      </c>
      <c r="P42" s="17">
        <f>M42-O42-Q42</f>
        <v>2811534.3000000045</v>
      </c>
      <c r="Q42" s="17">
        <f>ROUND(J42*$Q$9,0.5)</f>
        <v>498707</v>
      </c>
      <c r="R42" s="17">
        <v>563251</v>
      </c>
      <c r="S42" s="17">
        <f>TRUNC(O42*(1-0.02))</f>
        <v>32908003</v>
      </c>
      <c r="T42" s="17">
        <f>TRUNC(P42*(1-0.06))</f>
        <v>2642842</v>
      </c>
    </row>
    <row r="43" spans="1:20" ht="15">
      <c r="A43" s="1" t="s">
        <v>68</v>
      </c>
      <c r="B43" s="17">
        <v>18905230.07</v>
      </c>
      <c r="C43" s="18">
        <v>1.0715</v>
      </c>
      <c r="D43" s="17">
        <v>20367323.57</v>
      </c>
      <c r="E43" s="17">
        <v>2413338</v>
      </c>
      <c r="F43" s="17">
        <f>ROUND(C43*E43,0.5)</f>
        <v>2585892</v>
      </c>
      <c r="G43" s="17">
        <v>5970487</v>
      </c>
      <c r="H43" s="17">
        <f>ROUND(C43*G43,0.5)</f>
        <v>6397377</v>
      </c>
      <c r="I43" s="17">
        <f>D43-F43-H43</f>
        <v>11384054.57</v>
      </c>
      <c r="J43" s="19">
        <f>ROUND(I43/$I$119,8)</f>
        <v>0.00764308</v>
      </c>
      <c r="K43" s="17">
        <v>1170911</v>
      </c>
      <c r="L43" s="17">
        <v>1200221.7</v>
      </c>
      <c r="M43" s="17">
        <f>I43-K43-L43</f>
        <v>9012921.870000001</v>
      </c>
      <c r="N43" s="18">
        <f>(F43+H43+L43)/D43</f>
        <v>0.49999160002543225</v>
      </c>
      <c r="O43" s="17">
        <f>TRUNC((I43-Q43)*0.9355)-K43-L43</f>
        <v>8158184.3</v>
      </c>
      <c r="P43" s="17">
        <f>M43-O43-Q43</f>
        <v>725966.5700000012</v>
      </c>
      <c r="Q43" s="17">
        <f>ROUND(J43*$Q$9,0.5)</f>
        <v>128771</v>
      </c>
      <c r="R43" s="17">
        <v>347549</v>
      </c>
      <c r="T43" s="17">
        <f>TRUNC(P43*(1-0.06))</f>
        <v>682408</v>
      </c>
    </row>
    <row r="44" spans="1:20" ht="15">
      <c r="A44" s="1" t="s">
        <v>69</v>
      </c>
      <c r="B44" s="17">
        <v>9788283.33</v>
      </c>
      <c r="C44" s="18">
        <v>1.0979</v>
      </c>
      <c r="D44" s="17">
        <v>10759216.89</v>
      </c>
      <c r="E44" s="17">
        <v>1298833</v>
      </c>
      <c r="F44" s="17">
        <f>ROUND(C44*E44,0.5)</f>
        <v>1425989</v>
      </c>
      <c r="G44" s="17">
        <v>3442132</v>
      </c>
      <c r="H44" s="17">
        <f>ROUND(C44*G44,0.5)</f>
        <v>3779117</v>
      </c>
      <c r="I44" s="17">
        <f>D44-F44-H44</f>
        <v>5554110.890000001</v>
      </c>
      <c r="J44" s="19">
        <f>ROUND(I44/$I$119,8)</f>
        <v>0.00372895</v>
      </c>
      <c r="K44" s="17">
        <v>252478</v>
      </c>
      <c r="L44" s="17">
        <v>436937.7</v>
      </c>
      <c r="M44" s="17">
        <f>I44-K44-L44</f>
        <v>4864695.19</v>
      </c>
      <c r="N44" s="18">
        <f>(F44+H44+L44)/D44</f>
        <v>0.5243916688066691</v>
      </c>
      <c r="O44" s="17">
        <f>TRUNC((I44-Q44)*0.9355)-K44-L44</f>
        <v>4447681.3</v>
      </c>
      <c r="P44" s="17">
        <f>M44-O44-Q44</f>
        <v>354187.8900000006</v>
      </c>
      <c r="Q44" s="17">
        <f>ROUND(J44*$Q$9,0.5)</f>
        <v>62826</v>
      </c>
      <c r="R44" s="17">
        <v>143146</v>
      </c>
      <c r="T44" s="17">
        <f>TRUNC(P44*(1-0.06))</f>
        <v>332936</v>
      </c>
    </row>
    <row r="45" spans="1:3" ht="15">
      <c r="A45" s="1" t="s">
        <v>4</v>
      </c>
      <c r="C45" s="22"/>
    </row>
    <row r="46" spans="1:20" ht="15">
      <c r="A46" s="1" t="s">
        <v>70</v>
      </c>
      <c r="B46" s="17">
        <v>25072441.08</v>
      </c>
      <c r="C46" s="18">
        <v>1.0564</v>
      </c>
      <c r="D46" s="17">
        <v>26473008.35</v>
      </c>
      <c r="E46" s="17">
        <v>2181745</v>
      </c>
      <c r="F46" s="17">
        <f>ROUND(C46*E46,0.5)</f>
        <v>2304795</v>
      </c>
      <c r="G46" s="17">
        <v>10381774</v>
      </c>
      <c r="H46" s="17">
        <f>ROUND(C46*G46,0.5)</f>
        <v>10967306</v>
      </c>
      <c r="I46" s="17">
        <f>D46-F46-H46</f>
        <v>13200907.350000001</v>
      </c>
      <c r="J46" s="19">
        <f>ROUND(I46/$I$119,8)</f>
        <v>0.00886289</v>
      </c>
      <c r="K46" s="17">
        <v>1512848</v>
      </c>
      <c r="L46" s="17"/>
      <c r="M46" s="17">
        <f>I46-K46-L46</f>
        <v>11688059.350000001</v>
      </c>
      <c r="N46" s="18">
        <f>(F46+H46+L46)/D46</f>
        <v>0.5013446460080915</v>
      </c>
      <c r="O46" s="17">
        <f>TRUNC((I46-Q46)*0.9355)-K46-L46</f>
        <v>10696910</v>
      </c>
      <c r="P46" s="17">
        <f>M46-O46-Q46</f>
        <v>841827.3500000015</v>
      </c>
      <c r="Q46" s="17">
        <f>ROUND(J46*$Q$9,0.5)</f>
        <v>149322</v>
      </c>
      <c r="R46" s="17">
        <v>314087</v>
      </c>
      <c r="T46" s="17">
        <f>TRUNC(P46*(1-0.06))</f>
        <v>791317</v>
      </c>
    </row>
    <row r="47" spans="1:20" ht="15">
      <c r="A47" s="1" t="s">
        <v>120</v>
      </c>
      <c r="B47" s="17">
        <v>315932.05</v>
      </c>
      <c r="C47" s="18">
        <v>1.0713</v>
      </c>
      <c r="D47" s="17">
        <v>338259.73</v>
      </c>
      <c r="E47" s="17">
        <v>35092</v>
      </c>
      <c r="F47" s="17">
        <f>ROUND(C47*E47,0.5)</f>
        <v>37594</v>
      </c>
      <c r="G47" s="17">
        <v>54766</v>
      </c>
      <c r="H47" s="17">
        <f>ROUND(C47*G47,0.5)</f>
        <v>58671</v>
      </c>
      <c r="I47" s="17">
        <f>D47-F47-H47</f>
        <v>241994.72999999998</v>
      </c>
      <c r="J47" s="19">
        <f>ROUND(I47/$I$119,8)</f>
        <v>0.00016247</v>
      </c>
      <c r="K47" s="17">
        <v>15266</v>
      </c>
      <c r="L47" s="17"/>
      <c r="M47" s="17">
        <f>I47-K47-L47</f>
        <v>226728.72999999998</v>
      </c>
      <c r="N47" s="18">
        <f>(F47+H47+L47)/D47</f>
        <v>0.2845890050228563</v>
      </c>
      <c r="O47" s="17">
        <f>TRUNC((I47-Q47)*0.9355)-K47-L47</f>
        <v>208559</v>
      </c>
      <c r="P47" s="17">
        <f>M47-O47-Q47</f>
        <v>15432.729999999981</v>
      </c>
      <c r="Q47" s="17">
        <f>ROUND(J47*$Q$9,0.5)</f>
        <v>2737</v>
      </c>
      <c r="R47" s="17">
        <v>6242</v>
      </c>
      <c r="T47" s="17">
        <f>TRUNC(P47*(1-0.06))</f>
        <v>14506</v>
      </c>
    </row>
    <row r="48" spans="1:3" ht="15">
      <c r="A48" s="1" t="s">
        <v>5</v>
      </c>
      <c r="C48" s="22"/>
    </row>
    <row r="49" spans="1:20" ht="15">
      <c r="A49" s="1" t="s">
        <v>106</v>
      </c>
      <c r="B49" s="17">
        <v>797.51</v>
      </c>
      <c r="C49" s="18">
        <v>1.0859</v>
      </c>
      <c r="D49" s="17">
        <v>866.56</v>
      </c>
      <c r="E49" s="17">
        <v>317</v>
      </c>
      <c r="F49" s="17">
        <f>ROUND(C49*E49,0.5)</f>
        <v>344</v>
      </c>
      <c r="G49" s="17">
        <v>0</v>
      </c>
      <c r="H49" s="17">
        <f>ROUND(C49*G49,0.5)</f>
        <v>0</v>
      </c>
      <c r="I49" s="17">
        <f>D49-F49-H49</f>
        <v>522.56</v>
      </c>
      <c r="J49" s="19">
        <f>ROUND(I49/$I$119,8)</f>
        <v>3.5E-07</v>
      </c>
      <c r="M49" s="17">
        <f>I49-K49-L49</f>
        <v>522.56</v>
      </c>
      <c r="N49" s="18">
        <f>(F49+H49+L49)/D49</f>
        <v>0.39697193500738553</v>
      </c>
      <c r="O49" s="17">
        <f>TRUNC((I49-Q49)*0.9355)-K49-L49</f>
        <v>483</v>
      </c>
      <c r="P49" s="17">
        <f>M49-O49-Q49</f>
        <v>33.559999999999945</v>
      </c>
      <c r="Q49" s="17">
        <f>ROUND(J49*$Q$9,0.5)</f>
        <v>6</v>
      </c>
      <c r="R49" s="17">
        <v>22</v>
      </c>
      <c r="T49" s="17">
        <f>TRUNC(P49*(1-0.06))</f>
        <v>31</v>
      </c>
    </row>
    <row r="50" spans="1:20" ht="15">
      <c r="A50" s="1" t="s">
        <v>105</v>
      </c>
      <c r="B50" s="17">
        <v>7970.09</v>
      </c>
      <c r="C50" s="18">
        <v>0.9749</v>
      </c>
      <c r="D50" s="17">
        <v>8012.89</v>
      </c>
      <c r="E50" s="17">
        <v>2662</v>
      </c>
      <c r="F50" s="17">
        <f>ROUND(C50*E50,0.5)</f>
        <v>2595</v>
      </c>
      <c r="G50" s="17">
        <v>0</v>
      </c>
      <c r="H50" s="17">
        <f>ROUND(C50*G50,0.5)</f>
        <v>0</v>
      </c>
      <c r="I50" s="17">
        <f>D50-F50-H50</f>
        <v>5417.89</v>
      </c>
      <c r="J50" s="19">
        <f>ROUND(I50/$I$119,8)</f>
        <v>3.64E-06</v>
      </c>
      <c r="K50" s="27">
        <v>1529</v>
      </c>
      <c r="L50" s="27">
        <v>461.7</v>
      </c>
      <c r="M50" s="17">
        <f>I50-K50-L50</f>
        <v>3427.1900000000005</v>
      </c>
      <c r="N50" s="18">
        <f>(F50+H50+L50)/D50</f>
        <v>0.3814728518674286</v>
      </c>
      <c r="O50" s="17">
        <f>TRUNC((I50-Q50)*0.9355)-K50-L50</f>
        <v>3020.3</v>
      </c>
      <c r="P50" s="17">
        <f>M50-O50-Q50</f>
        <v>345.8900000000003</v>
      </c>
      <c r="Q50" s="17">
        <f>ROUND(J50*$Q$9,0.5)</f>
        <v>61</v>
      </c>
      <c r="R50" s="17">
        <v>81</v>
      </c>
      <c r="T50" s="17">
        <f>TRUNC(P50*(1-0.06))</f>
        <v>325</v>
      </c>
    </row>
    <row r="51" spans="1:3" ht="15">
      <c r="A51" s="1" t="s">
        <v>6</v>
      </c>
      <c r="C51" s="22"/>
    </row>
    <row r="52" spans="1:20" ht="15">
      <c r="A52" s="1" t="s">
        <v>118</v>
      </c>
      <c r="B52" s="17">
        <v>38498474.24</v>
      </c>
      <c r="C52" s="18">
        <v>1.0552</v>
      </c>
      <c r="D52" s="17">
        <v>41269660.75</v>
      </c>
      <c r="E52" s="21" t="s">
        <v>25</v>
      </c>
      <c r="G52" s="17"/>
      <c r="H52" s="17"/>
      <c r="I52" s="17">
        <f>D52-F52-H52</f>
        <v>41269660.75</v>
      </c>
      <c r="J52" s="19">
        <f>ROUND(I52/$I$119,8)</f>
        <v>0.02770783</v>
      </c>
      <c r="K52" s="17">
        <v>5807821</v>
      </c>
      <c r="L52" s="17">
        <v>1394149.08</v>
      </c>
      <c r="M52" s="17">
        <f>I52-K52-L52</f>
        <v>34067690.67</v>
      </c>
      <c r="N52" s="18">
        <f>(F52+H52+L52)/D52</f>
        <v>0.033781452395389516</v>
      </c>
      <c r="O52" s="17">
        <f>TRUNC((I52-Q52)*0.9355)-K52-L52</f>
        <v>30969083.92</v>
      </c>
      <c r="P52" s="17">
        <f>M52-O52-Q52</f>
        <v>2631783.75</v>
      </c>
      <c r="Q52" s="17">
        <f>ROUND(J52*$Q$9,0.5)</f>
        <v>466823</v>
      </c>
      <c r="R52" s="17">
        <v>634349</v>
      </c>
      <c r="S52" s="17">
        <f>TRUNC(O52*(1-0.02))</f>
        <v>30349702</v>
      </c>
      <c r="T52" s="17">
        <f>TRUNC(P52*(1-0.06))</f>
        <v>2473876</v>
      </c>
    </row>
    <row r="53" spans="1:20" ht="15">
      <c r="A53" s="1" t="s">
        <v>119</v>
      </c>
      <c r="B53" s="17">
        <v>10661557.37</v>
      </c>
      <c r="C53" s="18">
        <v>1.0439</v>
      </c>
      <c r="D53" s="17">
        <v>11086974.56</v>
      </c>
      <c r="E53" s="21" t="s">
        <v>25</v>
      </c>
      <c r="G53" s="17"/>
      <c r="H53" s="17"/>
      <c r="I53" s="17">
        <f>D53-F53-H53</f>
        <v>11086974.56</v>
      </c>
      <c r="J53" s="19">
        <f>ROUND(I53/$I$119,8)</f>
        <v>0.00744363</v>
      </c>
      <c r="K53" s="17">
        <v>939032</v>
      </c>
      <c r="L53" s="17"/>
      <c r="M53" s="17">
        <f>I53-K53-L53</f>
        <v>10147942.56</v>
      </c>
      <c r="N53" s="18">
        <f>(F53+H53+L53)/D53</f>
        <v>0</v>
      </c>
      <c r="O53" s="17">
        <f>TRUNC((I53-Q53)*0.9355)-K53-L53</f>
        <v>9315510</v>
      </c>
      <c r="P53" s="17">
        <f>M53-O53-Q53</f>
        <v>707021.5600000005</v>
      </c>
      <c r="Q53" s="17">
        <f>ROUND(J53*$Q$9,0.5)</f>
        <v>125411</v>
      </c>
      <c r="R53" s="17">
        <v>120327</v>
      </c>
      <c r="S53" s="17">
        <f>TRUNC(O53*(1-0.02))</f>
        <v>9129199</v>
      </c>
      <c r="T53" s="17">
        <f>TRUNC(P53*(1-0.06))</f>
        <v>664600</v>
      </c>
    </row>
    <row r="54" spans="1:20" ht="15">
      <c r="A54" s="1" t="s">
        <v>71</v>
      </c>
      <c r="B54" s="17">
        <v>8884091.5</v>
      </c>
      <c r="C54" s="18">
        <v>1.0592</v>
      </c>
      <c r="D54" s="17">
        <v>9475555.15</v>
      </c>
      <c r="E54" s="21" t="s">
        <v>25</v>
      </c>
      <c r="G54" s="17"/>
      <c r="H54" s="17"/>
      <c r="I54" s="17">
        <f>D54-F54-H54</f>
        <v>9475555.15</v>
      </c>
      <c r="J54" s="19">
        <f>ROUND(I54/$I$119,8)</f>
        <v>0.00636174</v>
      </c>
      <c r="K54" s="17">
        <v>961861</v>
      </c>
      <c r="L54" s="17">
        <v>219357.1</v>
      </c>
      <c r="M54" s="17">
        <f>I54-K54-L54</f>
        <v>8294337.050000001</v>
      </c>
      <c r="N54" s="18">
        <f>(F54+H54+L54)/D54</f>
        <v>0.023149788748789035</v>
      </c>
      <c r="O54" s="17">
        <f>TRUNC((I54-Q54)*0.9355)-K54-L54</f>
        <v>7582893.9</v>
      </c>
      <c r="P54" s="17">
        <f>M54-O54-Q54</f>
        <v>604260.1500000004</v>
      </c>
      <c r="Q54" s="17">
        <f>ROUND(J54*$Q$9,0.5)</f>
        <v>107183</v>
      </c>
      <c r="R54" s="17">
        <v>128349</v>
      </c>
      <c r="S54" s="17">
        <f>TRUNC(O54*(1-0.02))</f>
        <v>7431236</v>
      </c>
      <c r="T54" s="17">
        <f>TRUNC(P54*(1-0.06))</f>
        <v>568004</v>
      </c>
    </row>
    <row r="55" spans="1:3" ht="15">
      <c r="A55" s="1" t="s">
        <v>7</v>
      </c>
      <c r="C55" s="22"/>
    </row>
    <row r="56" spans="1:20" ht="15">
      <c r="A56" s="1" t="s">
        <v>72</v>
      </c>
      <c r="B56" s="17">
        <v>4999237.12</v>
      </c>
      <c r="C56" s="18">
        <v>1.0435</v>
      </c>
      <c r="D56" s="17">
        <v>5202207.09</v>
      </c>
      <c r="E56" s="17">
        <v>1840455</v>
      </c>
      <c r="F56" s="17">
        <f>ROUND(C56*E56,0.5)</f>
        <v>1920515</v>
      </c>
      <c r="G56" s="17">
        <v>0</v>
      </c>
      <c r="H56" s="17">
        <f>ROUND(C56*G56,0.5)</f>
        <v>0</v>
      </c>
      <c r="I56" s="17">
        <f>D56-F56-H56</f>
        <v>3281692.09</v>
      </c>
      <c r="J56" s="19">
        <f>ROUND(I56/$I$119,8)</f>
        <v>0.00220328</v>
      </c>
      <c r="K56" s="17">
        <v>426714</v>
      </c>
      <c r="L56" s="17">
        <v>2816791</v>
      </c>
      <c r="M56" s="17">
        <f>I56-K56-L56</f>
        <v>38187.08999999985</v>
      </c>
      <c r="N56" s="18">
        <f>(F56+H56+L56)/D56</f>
        <v>0.9106338748233108</v>
      </c>
      <c r="O56" s="17">
        <f>TRUNC((I56-Q56)*0.9355)-K56-L56</f>
        <v>-208209</v>
      </c>
      <c r="P56" s="17">
        <f>M56-O56-Q56</f>
        <v>209275.08999999985</v>
      </c>
      <c r="Q56" s="17">
        <f>ROUND(J56*$Q$9,0.5)</f>
        <v>37121</v>
      </c>
      <c r="R56" s="17">
        <v>63145</v>
      </c>
      <c r="S56" s="17">
        <f>TRUNC(O56*(1-0.02))</f>
        <v>-204044</v>
      </c>
      <c r="T56" s="17">
        <f>TRUNC(P56*(1-0.06))</f>
        <v>196718</v>
      </c>
    </row>
    <row r="57" spans="1:20" ht="15">
      <c r="A57" s="1" t="s">
        <v>73</v>
      </c>
      <c r="B57" s="17">
        <v>10018652.68</v>
      </c>
      <c r="C57" s="18">
        <v>1.0545</v>
      </c>
      <c r="D57" s="17">
        <v>10759291.7</v>
      </c>
      <c r="E57" s="21" t="s">
        <v>25</v>
      </c>
      <c r="G57" s="17"/>
      <c r="H57" s="17"/>
      <c r="I57" s="17">
        <f>D57-F57-H57</f>
        <v>10759291.7</v>
      </c>
      <c r="J57" s="19">
        <f>ROUND(I57/$I$119,8)</f>
        <v>0.00722363</v>
      </c>
      <c r="K57" s="17">
        <v>1730129</v>
      </c>
      <c r="L57" s="17"/>
      <c r="M57" s="17">
        <f>I57-K57-L57</f>
        <v>9029162.7</v>
      </c>
      <c r="N57" s="18"/>
      <c r="O57" s="17">
        <f>TRUNC((I57-Q57)*0.9355)-K57-L57</f>
        <v>8221334</v>
      </c>
      <c r="P57" s="17">
        <f>M57-O57-Q57</f>
        <v>686124.6999999993</v>
      </c>
      <c r="Q57" s="17">
        <f>ROUND(J57*$Q$9,0.5)</f>
        <v>121704</v>
      </c>
      <c r="R57" s="17">
        <v>150758</v>
      </c>
      <c r="S57" s="17">
        <f>TRUNC(O57*(1-0.02))</f>
        <v>8056907</v>
      </c>
      <c r="T57" s="17">
        <f>TRUNC(P57*(1-0.06))</f>
        <v>644957</v>
      </c>
    </row>
    <row r="58" spans="1:20" ht="15">
      <c r="A58" s="1" t="s">
        <v>8</v>
      </c>
      <c r="C58" s="22"/>
      <c r="T58" s="17"/>
    </row>
    <row r="59" spans="1:20" ht="15.75" thickBot="1">
      <c r="A59" s="1" t="s">
        <v>114</v>
      </c>
      <c r="B59" s="23"/>
      <c r="C59" s="36">
        <f>11220171824/10410368754</f>
        <v>1.0777881253907406</v>
      </c>
      <c r="D59" s="23"/>
      <c r="E59" s="23"/>
      <c r="F59" s="23"/>
      <c r="G59" s="24">
        <v>-10120754</v>
      </c>
      <c r="H59" s="24">
        <f>ROUND(C59*G59,0.5)</f>
        <v>-10908028</v>
      </c>
      <c r="I59" s="24">
        <f>D59-F59-H59</f>
        <v>10908028</v>
      </c>
      <c r="J59" s="25">
        <f>ROUND(I59/$I$119,8)</f>
        <v>0.00732349</v>
      </c>
      <c r="K59" s="23"/>
      <c r="L59" s="23"/>
      <c r="M59" s="24">
        <f>I59-K59-L59</f>
        <v>10908028</v>
      </c>
      <c r="N59" s="26"/>
      <c r="O59" s="17">
        <f>TRUNC((I59-Q59)*0.9355)-K59-L59</f>
        <v>10089031</v>
      </c>
      <c r="P59" s="24">
        <f>M59-O59-Q59</f>
        <v>695610</v>
      </c>
      <c r="Q59" s="24">
        <f>ROUND(J59*$Q$9,0.5)</f>
        <v>123387</v>
      </c>
      <c r="R59" s="24">
        <v>27540</v>
      </c>
      <c r="S59" s="23"/>
      <c r="T59" s="24">
        <f>TRUNC(P59*(1-0.06))</f>
        <v>653873</v>
      </c>
    </row>
    <row r="60" spans="1:20" ht="15">
      <c r="A60" s="1" t="s">
        <v>122</v>
      </c>
      <c r="B60" s="17">
        <f>SUM(B13:B59)</f>
        <v>235584066.88000003</v>
      </c>
      <c r="C60" s="22"/>
      <c r="D60" s="17">
        <f>SUM(D13:D59)</f>
        <v>251443565.74</v>
      </c>
      <c r="E60" s="17">
        <f>SUM(E13:E59)</f>
        <v>14959143</v>
      </c>
      <c r="F60" s="17">
        <f>SUM(F13:F59)</f>
        <v>15857035</v>
      </c>
      <c r="G60" s="17">
        <f>SUM(G13:G59)</f>
        <v>11980659</v>
      </c>
      <c r="H60" s="17">
        <f>SUM(H13:H59)</f>
        <v>12822402</v>
      </c>
      <c r="I60" s="17">
        <f>D60-F60-H60</f>
        <v>222764128.74</v>
      </c>
      <c r="J60" s="19">
        <f>SUM(J13:J59)</f>
        <v>0.14956046</v>
      </c>
      <c r="K60" s="17">
        <f>SUM(K13:K59)</f>
        <v>23471773</v>
      </c>
      <c r="L60" s="17">
        <f>SUM(L13:L59)</f>
        <v>12678805.799999999</v>
      </c>
      <c r="M60" s="17">
        <f>SUM(M13:M59)</f>
        <v>186613549.94000003</v>
      </c>
      <c r="O60" s="17">
        <f aca="true" t="shared" si="18" ref="O60:T60">SUM(O13:O59)</f>
        <v>169887968.20000002</v>
      </c>
      <c r="P60" s="17">
        <f t="shared" si="18"/>
        <v>14205777.740000011</v>
      </c>
      <c r="Q60" s="17">
        <f t="shared" si="18"/>
        <v>2519804</v>
      </c>
      <c r="R60" s="17">
        <f t="shared" si="18"/>
        <v>3408782</v>
      </c>
      <c r="S60" s="17">
        <f t="shared" si="18"/>
        <v>91962345</v>
      </c>
      <c r="T60" s="17">
        <f t="shared" si="18"/>
        <v>13353414</v>
      </c>
    </row>
    <row r="61" spans="1:4" ht="15">
      <c r="A61" s="4" t="s">
        <v>9</v>
      </c>
      <c r="B61" s="27"/>
      <c r="C61" s="22"/>
      <c r="D61" s="27"/>
    </row>
    <row r="62" spans="1:20" ht="15">
      <c r="A62" s="1" t="s">
        <v>74</v>
      </c>
      <c r="B62" s="17">
        <v>21451375.57</v>
      </c>
      <c r="C62" s="18">
        <v>1.0603</v>
      </c>
      <c r="D62" s="17">
        <v>22870000.95</v>
      </c>
      <c r="E62" s="17">
        <v>1733372</v>
      </c>
      <c r="F62" s="17">
        <f aca="true" t="shared" si="19" ref="F62:F71">ROUND(C62*E62,0.5)</f>
        <v>1837894</v>
      </c>
      <c r="G62" s="17">
        <v>2639717</v>
      </c>
      <c r="H62" s="17">
        <f aca="true" t="shared" si="20" ref="H62:H71">ROUND(C62*G62,0.5)</f>
        <v>2798892</v>
      </c>
      <c r="I62" s="17">
        <f aca="true" t="shared" si="21" ref="I62:I76">D62-F62-H62</f>
        <v>18233214.95</v>
      </c>
      <c r="J62" s="19">
        <f aca="true" t="shared" si="22" ref="J62:J76">ROUND(I62/$I$119,8)</f>
        <v>0.01224151</v>
      </c>
      <c r="K62" s="17">
        <v>2307142</v>
      </c>
      <c r="L62" s="17">
        <v>990740.84</v>
      </c>
      <c r="M62" s="17">
        <f aca="true" t="shared" si="23" ref="M62:M76">I62-K62-L62</f>
        <v>14935332.11</v>
      </c>
      <c r="N62" s="18">
        <f aca="true" t="shared" si="24" ref="N62:N76">(F62+H62+L62)/D62</f>
        <v>0.246065876967093</v>
      </c>
      <c r="O62" s="17">
        <f aca="true" t="shared" si="25" ref="O62:O76">TRUNC((I62-Q62)*0.9355)-K62-L62</f>
        <v>13566346.16</v>
      </c>
      <c r="P62" s="17">
        <f aca="true" t="shared" si="26" ref="P62:P76">M62-O62-Q62</f>
        <v>1162739.9499999993</v>
      </c>
      <c r="Q62" s="17">
        <f aca="true" t="shared" si="27" ref="Q62:Q76">ROUND(J62*$Q$9,0.5)</f>
        <v>206246</v>
      </c>
      <c r="R62" s="17">
        <v>184991</v>
      </c>
      <c r="T62" s="17">
        <f aca="true" t="shared" si="28" ref="T62:T76">TRUNC(P62*(1-0.06))</f>
        <v>1092975</v>
      </c>
    </row>
    <row r="63" spans="1:20" ht="15">
      <c r="A63" s="1" t="s">
        <v>75</v>
      </c>
      <c r="B63" s="17">
        <v>3259774.44</v>
      </c>
      <c r="C63" s="18">
        <v>1.0836</v>
      </c>
      <c r="D63" s="17">
        <v>3537529.97</v>
      </c>
      <c r="E63" s="17">
        <v>288506</v>
      </c>
      <c r="F63" s="17">
        <f t="shared" si="19"/>
        <v>312625</v>
      </c>
      <c r="G63" s="17">
        <v>541749</v>
      </c>
      <c r="H63" s="17">
        <f t="shared" si="20"/>
        <v>587039</v>
      </c>
      <c r="I63" s="17">
        <f t="shared" si="21"/>
        <v>2637865.97</v>
      </c>
      <c r="J63" s="19">
        <f t="shared" si="22"/>
        <v>0.00177102</v>
      </c>
      <c r="K63" s="28">
        <v>22103</v>
      </c>
      <c r="L63" s="28">
        <v>196561.5</v>
      </c>
      <c r="M63" s="17">
        <f t="shared" si="23"/>
        <v>2419201.47</v>
      </c>
      <c r="N63" s="18">
        <f t="shared" si="24"/>
        <v>0.30988444177053853</v>
      </c>
      <c r="O63" s="17">
        <f t="shared" si="25"/>
        <v>2221145.5</v>
      </c>
      <c r="P63" s="17">
        <f t="shared" si="26"/>
        <v>168217.9700000002</v>
      </c>
      <c r="Q63" s="17">
        <f t="shared" si="27"/>
        <v>29838</v>
      </c>
      <c r="R63" s="17">
        <v>59981</v>
      </c>
      <c r="S63" s="17">
        <f aca="true" t="shared" si="29" ref="S63:S71">TRUNC(O63*(1-0.02))</f>
        <v>2176722</v>
      </c>
      <c r="T63" s="17">
        <f t="shared" si="28"/>
        <v>158124</v>
      </c>
    </row>
    <row r="64" spans="1:20" ht="15">
      <c r="A64" s="1" t="s">
        <v>76</v>
      </c>
      <c r="B64" s="17">
        <v>35794026.76</v>
      </c>
      <c r="C64" s="18">
        <v>1.0707</v>
      </c>
      <c r="D64" s="17">
        <v>38239873.99</v>
      </c>
      <c r="E64" s="17">
        <v>3147950</v>
      </c>
      <c r="F64" s="17">
        <f t="shared" si="19"/>
        <v>3370510</v>
      </c>
      <c r="G64" s="17">
        <v>3710937</v>
      </c>
      <c r="H64" s="17">
        <f t="shared" si="20"/>
        <v>3973300</v>
      </c>
      <c r="I64" s="17">
        <f t="shared" si="21"/>
        <v>30896063.990000002</v>
      </c>
      <c r="J64" s="19">
        <f t="shared" si="22"/>
        <v>0.02074315</v>
      </c>
      <c r="K64" s="17">
        <v>534417</v>
      </c>
      <c r="L64" s="17">
        <v>1826107.55</v>
      </c>
      <c r="M64" s="17">
        <f t="shared" si="23"/>
        <v>28535539.44</v>
      </c>
      <c r="N64" s="18">
        <f t="shared" si="24"/>
        <v>0.23979988930920637</v>
      </c>
      <c r="O64" s="17">
        <f t="shared" si="25"/>
        <v>26215802.45</v>
      </c>
      <c r="P64" s="17">
        <f t="shared" si="26"/>
        <v>1970254.990000002</v>
      </c>
      <c r="Q64" s="17">
        <f t="shared" si="27"/>
        <v>349482</v>
      </c>
      <c r="R64" s="17">
        <v>467890</v>
      </c>
      <c r="S64" s="17">
        <f t="shared" si="29"/>
        <v>25691486</v>
      </c>
      <c r="T64" s="17">
        <f t="shared" si="28"/>
        <v>1852039</v>
      </c>
    </row>
    <row r="65" spans="1:20" ht="15">
      <c r="A65" s="1" t="s">
        <v>77</v>
      </c>
      <c r="B65" s="17">
        <v>12875614.58</v>
      </c>
      <c r="C65" s="18">
        <v>1.1319</v>
      </c>
      <c r="D65" s="17">
        <v>14573726.9</v>
      </c>
      <c r="E65" s="17">
        <v>1142783</v>
      </c>
      <c r="F65" s="17">
        <f t="shared" si="19"/>
        <v>1293516</v>
      </c>
      <c r="G65" s="17">
        <v>82811</v>
      </c>
      <c r="H65" s="17">
        <f t="shared" si="20"/>
        <v>93734</v>
      </c>
      <c r="I65" s="17">
        <f t="shared" si="21"/>
        <v>13186476.9</v>
      </c>
      <c r="J65" s="19">
        <f t="shared" si="22"/>
        <v>0.0088532</v>
      </c>
      <c r="L65" s="27">
        <v>902679</v>
      </c>
      <c r="M65" s="17">
        <f t="shared" si="23"/>
        <v>12283797.9</v>
      </c>
      <c r="N65" s="18">
        <f t="shared" si="24"/>
        <v>0.15712720676822892</v>
      </c>
      <c r="O65" s="17">
        <f t="shared" si="25"/>
        <v>11293731</v>
      </c>
      <c r="P65" s="17">
        <f t="shared" si="26"/>
        <v>840907.9000000004</v>
      </c>
      <c r="Q65" s="17">
        <f t="shared" si="27"/>
        <v>149159</v>
      </c>
      <c r="R65" s="17">
        <v>68575</v>
      </c>
      <c r="S65" s="17">
        <f t="shared" si="29"/>
        <v>11067856</v>
      </c>
      <c r="T65" s="17">
        <f t="shared" si="28"/>
        <v>790453</v>
      </c>
    </row>
    <row r="66" spans="1:20" ht="15">
      <c r="A66" s="1" t="s">
        <v>78</v>
      </c>
      <c r="B66" s="17">
        <v>5600333.7</v>
      </c>
      <c r="C66" s="18">
        <v>1.0194</v>
      </c>
      <c r="D66" s="17">
        <v>5893373.7</v>
      </c>
      <c r="E66" s="17">
        <v>126796</v>
      </c>
      <c r="F66" s="17">
        <f t="shared" si="19"/>
        <v>129256</v>
      </c>
      <c r="G66" s="17">
        <v>173296</v>
      </c>
      <c r="H66" s="17">
        <f t="shared" si="20"/>
        <v>176658</v>
      </c>
      <c r="I66" s="17">
        <f t="shared" si="21"/>
        <v>5587459.7</v>
      </c>
      <c r="J66" s="19">
        <f t="shared" si="22"/>
        <v>0.00375134</v>
      </c>
      <c r="K66" s="17">
        <v>4455012</v>
      </c>
      <c r="L66" s="17">
        <v>435206.54</v>
      </c>
      <c r="M66" s="17">
        <f t="shared" si="23"/>
        <v>697241.1600000001</v>
      </c>
      <c r="N66" s="18">
        <f t="shared" si="24"/>
        <v>0.12575488637348756</v>
      </c>
      <c r="O66" s="17">
        <f t="shared" si="25"/>
        <v>277723.46</v>
      </c>
      <c r="P66" s="17">
        <f t="shared" si="26"/>
        <v>356314.7000000001</v>
      </c>
      <c r="Q66" s="17">
        <f t="shared" si="27"/>
        <v>63203</v>
      </c>
      <c r="R66" s="17">
        <v>38099</v>
      </c>
      <c r="S66" s="17">
        <f t="shared" si="29"/>
        <v>272168</v>
      </c>
      <c r="T66" s="17">
        <f t="shared" si="28"/>
        <v>334935</v>
      </c>
    </row>
    <row r="67" spans="1:20" ht="15">
      <c r="A67" s="1" t="s">
        <v>79</v>
      </c>
      <c r="B67" s="17">
        <v>48116493.01</v>
      </c>
      <c r="C67" s="18">
        <v>1.0456</v>
      </c>
      <c r="D67" s="17">
        <v>50055170.22</v>
      </c>
      <c r="E67" s="17">
        <v>3926954</v>
      </c>
      <c r="F67" s="17">
        <f t="shared" si="19"/>
        <v>4106023</v>
      </c>
      <c r="G67" s="17">
        <v>6695326</v>
      </c>
      <c r="H67" s="17">
        <f t="shared" si="20"/>
        <v>7000633</v>
      </c>
      <c r="I67" s="17">
        <f t="shared" si="21"/>
        <v>38948514.22</v>
      </c>
      <c r="J67" s="19">
        <f t="shared" si="22"/>
        <v>0.02614944</v>
      </c>
      <c r="K67" s="17">
        <v>4378572</v>
      </c>
      <c r="L67" s="17">
        <v>2742676.21</v>
      </c>
      <c r="M67" s="17">
        <f t="shared" si="23"/>
        <v>31827266.009999998</v>
      </c>
      <c r="N67" s="18">
        <f t="shared" si="24"/>
        <v>0.27668135277794687</v>
      </c>
      <c r="O67" s="17">
        <f t="shared" si="25"/>
        <v>28902935.79</v>
      </c>
      <c r="P67" s="17">
        <f t="shared" si="26"/>
        <v>2483763.219999999</v>
      </c>
      <c r="Q67" s="17">
        <f t="shared" si="27"/>
        <v>440567</v>
      </c>
      <c r="R67" s="17">
        <v>518463</v>
      </c>
      <c r="S67" s="17">
        <f t="shared" si="29"/>
        <v>28324877</v>
      </c>
      <c r="T67" s="17">
        <f t="shared" si="28"/>
        <v>2334737</v>
      </c>
    </row>
    <row r="68" spans="1:20" ht="15">
      <c r="A68" s="1" t="s">
        <v>80</v>
      </c>
      <c r="B68" s="17">
        <v>24176908.08</v>
      </c>
      <c r="C68" s="18">
        <v>1.0644</v>
      </c>
      <c r="D68" s="17">
        <v>25678615.15</v>
      </c>
      <c r="E68" s="17">
        <v>2064270</v>
      </c>
      <c r="F68" s="17">
        <f t="shared" si="19"/>
        <v>2197209</v>
      </c>
      <c r="G68" s="17">
        <v>3671699</v>
      </c>
      <c r="H68" s="17">
        <f t="shared" si="20"/>
        <v>3908156</v>
      </c>
      <c r="I68" s="17">
        <f t="shared" si="21"/>
        <v>19573250.15</v>
      </c>
      <c r="J68" s="19">
        <f t="shared" si="22"/>
        <v>0.01314118</v>
      </c>
      <c r="K68" s="17">
        <v>990004</v>
      </c>
      <c r="L68" s="17">
        <v>1950543.37</v>
      </c>
      <c r="M68" s="17">
        <f t="shared" si="23"/>
        <v>16632702.779999997</v>
      </c>
      <c r="N68" s="18">
        <f t="shared" si="24"/>
        <v>0.31372051502551535</v>
      </c>
      <c r="O68" s="17">
        <f t="shared" si="25"/>
        <v>15163105.629999999</v>
      </c>
      <c r="P68" s="17">
        <f t="shared" si="26"/>
        <v>1248194.1499999985</v>
      </c>
      <c r="Q68" s="17">
        <f t="shared" si="27"/>
        <v>221403</v>
      </c>
      <c r="R68" s="17">
        <v>512243</v>
      </c>
      <c r="S68" s="17">
        <f t="shared" si="29"/>
        <v>14859843</v>
      </c>
      <c r="T68" s="17">
        <f t="shared" si="28"/>
        <v>1173302</v>
      </c>
    </row>
    <row r="69" spans="1:20" ht="15">
      <c r="A69" s="1" t="s">
        <v>81</v>
      </c>
      <c r="B69" s="17">
        <v>21602703.86</v>
      </c>
      <c r="C69" s="18">
        <v>1.1034</v>
      </c>
      <c r="D69" s="17">
        <v>23882313.26</v>
      </c>
      <c r="E69" s="17">
        <v>1874127</v>
      </c>
      <c r="F69" s="17">
        <f t="shared" si="19"/>
        <v>2067912</v>
      </c>
      <c r="G69" s="17">
        <v>3292985</v>
      </c>
      <c r="H69" s="17">
        <f t="shared" si="20"/>
        <v>3633480</v>
      </c>
      <c r="I69" s="17">
        <f t="shared" si="21"/>
        <v>18180921.26</v>
      </c>
      <c r="J69" s="19">
        <f t="shared" si="22"/>
        <v>0.0122064</v>
      </c>
      <c r="K69" s="17">
        <v>515253</v>
      </c>
      <c r="L69" s="17">
        <v>1337696.62</v>
      </c>
      <c r="M69" s="17">
        <f t="shared" si="23"/>
        <v>16327971.64</v>
      </c>
      <c r="N69" s="18">
        <f t="shared" si="24"/>
        <v>0.29474065361120716</v>
      </c>
      <c r="O69" s="17">
        <f t="shared" si="25"/>
        <v>14962912.379999999</v>
      </c>
      <c r="P69" s="17">
        <f t="shared" si="26"/>
        <v>1159405.2600000016</v>
      </c>
      <c r="Q69" s="17">
        <f t="shared" si="27"/>
        <v>205654</v>
      </c>
      <c r="R69" s="17">
        <v>187150</v>
      </c>
      <c r="S69" s="17">
        <f t="shared" si="29"/>
        <v>14663654</v>
      </c>
      <c r="T69" s="17">
        <f t="shared" si="28"/>
        <v>1089840</v>
      </c>
    </row>
    <row r="70" spans="1:20" ht="15">
      <c r="A70" s="1" t="s">
        <v>82</v>
      </c>
      <c r="B70" s="17">
        <v>10612139.58</v>
      </c>
      <c r="C70" s="18">
        <v>1.0334</v>
      </c>
      <c r="D70" s="17">
        <v>10966746.74</v>
      </c>
      <c r="E70" s="17">
        <v>947236</v>
      </c>
      <c r="F70" s="17">
        <f t="shared" si="19"/>
        <v>978874</v>
      </c>
      <c r="G70" s="17">
        <v>1625514</v>
      </c>
      <c r="H70" s="17">
        <f t="shared" si="20"/>
        <v>1679806</v>
      </c>
      <c r="I70" s="17">
        <f t="shared" si="21"/>
        <v>8308066.74</v>
      </c>
      <c r="J70" s="19">
        <f t="shared" si="22"/>
        <v>0.00557791</v>
      </c>
      <c r="K70" s="38">
        <v>644</v>
      </c>
      <c r="L70" s="37">
        <v>776538.44</v>
      </c>
      <c r="M70" s="17">
        <f t="shared" si="23"/>
        <v>7530884.300000001</v>
      </c>
      <c r="N70" s="18">
        <f t="shared" si="24"/>
        <v>0.3132395159149996</v>
      </c>
      <c r="O70" s="17">
        <f t="shared" si="25"/>
        <v>6907097.5600000005</v>
      </c>
      <c r="P70" s="17">
        <f t="shared" si="26"/>
        <v>529809.7400000002</v>
      </c>
      <c r="Q70" s="17">
        <f t="shared" si="27"/>
        <v>93977</v>
      </c>
      <c r="R70" s="17">
        <v>78464</v>
      </c>
      <c r="S70" s="17">
        <f t="shared" si="29"/>
        <v>6768955</v>
      </c>
      <c r="T70" s="17">
        <f t="shared" si="28"/>
        <v>498021</v>
      </c>
    </row>
    <row r="71" spans="1:20" ht="15">
      <c r="A71" s="1" t="s">
        <v>83</v>
      </c>
      <c r="B71" s="17">
        <v>97639153.13</v>
      </c>
      <c r="C71" s="18">
        <v>1.0469</v>
      </c>
      <c r="D71" s="17">
        <v>105284017.25</v>
      </c>
      <c r="E71" s="17">
        <v>7392381</v>
      </c>
      <c r="F71" s="17">
        <f t="shared" si="19"/>
        <v>7739084</v>
      </c>
      <c r="G71" s="17">
        <v>12966888</v>
      </c>
      <c r="H71" s="17">
        <f t="shared" si="20"/>
        <v>13575035</v>
      </c>
      <c r="I71" s="17">
        <f t="shared" si="21"/>
        <v>83969898.25</v>
      </c>
      <c r="J71" s="19">
        <f t="shared" si="22"/>
        <v>0.05637612</v>
      </c>
      <c r="K71" s="17">
        <v>16226555</v>
      </c>
      <c r="L71" s="17">
        <v>6153082.84</v>
      </c>
      <c r="M71" s="17">
        <f t="shared" si="23"/>
        <v>61590260.41</v>
      </c>
      <c r="N71" s="18">
        <f t="shared" si="24"/>
        <v>0.26088671915679584</v>
      </c>
      <c r="O71" s="17">
        <f t="shared" si="25"/>
        <v>55285637.16</v>
      </c>
      <c r="P71" s="17">
        <f t="shared" si="26"/>
        <v>5354795.25</v>
      </c>
      <c r="Q71" s="17">
        <f t="shared" si="27"/>
        <v>949828</v>
      </c>
      <c r="R71" s="17">
        <v>1873535</v>
      </c>
      <c r="S71" s="17">
        <f t="shared" si="29"/>
        <v>54179924</v>
      </c>
      <c r="T71" s="17">
        <f t="shared" si="28"/>
        <v>5033507</v>
      </c>
    </row>
    <row r="72" spans="1:20" ht="15">
      <c r="A72" s="1" t="s">
        <v>84</v>
      </c>
      <c r="B72" s="17">
        <v>494572.33</v>
      </c>
      <c r="C72" s="18">
        <v>1.0438</v>
      </c>
      <c r="D72" s="17">
        <v>533528.09</v>
      </c>
      <c r="I72" s="17">
        <f t="shared" si="21"/>
        <v>533528.09</v>
      </c>
      <c r="J72" s="19">
        <f t="shared" si="22"/>
        <v>0.0003582</v>
      </c>
      <c r="K72" s="17">
        <v>92560</v>
      </c>
      <c r="L72" s="17"/>
      <c r="M72" s="17">
        <f t="shared" si="23"/>
        <v>440968.08999999997</v>
      </c>
      <c r="N72" s="18"/>
      <c r="O72" s="17">
        <f t="shared" si="25"/>
        <v>400909</v>
      </c>
      <c r="P72" s="17">
        <f t="shared" si="26"/>
        <v>34024.08999999997</v>
      </c>
      <c r="Q72" s="17">
        <f t="shared" si="27"/>
        <v>6035</v>
      </c>
      <c r="R72" s="37">
        <v>385</v>
      </c>
      <c r="S72" s="17"/>
      <c r="T72" s="17">
        <f t="shared" si="28"/>
        <v>31982</v>
      </c>
    </row>
    <row r="73" spans="1:20" ht="15">
      <c r="A73" s="1" t="s">
        <v>85</v>
      </c>
      <c r="B73" s="17">
        <v>7446654.37</v>
      </c>
      <c r="C73" s="18">
        <v>1.068</v>
      </c>
      <c r="D73" s="17">
        <v>7953048.12</v>
      </c>
      <c r="E73" s="17">
        <v>667214</v>
      </c>
      <c r="F73" s="17">
        <f>ROUND(C73*E73,0.5)</f>
        <v>712585</v>
      </c>
      <c r="G73" s="17">
        <v>430833</v>
      </c>
      <c r="H73" s="17">
        <f>ROUND(C73*G73,0.5)</f>
        <v>460130</v>
      </c>
      <c r="I73" s="17">
        <f t="shared" si="21"/>
        <v>6780333.12</v>
      </c>
      <c r="J73" s="19">
        <f t="shared" si="22"/>
        <v>0.00455221</v>
      </c>
      <c r="L73" s="27">
        <v>273220.27</v>
      </c>
      <c r="M73" s="17">
        <f t="shared" si="23"/>
        <v>6507112.85</v>
      </c>
      <c r="N73" s="18">
        <f t="shared" si="24"/>
        <v>0.18180894270761686</v>
      </c>
      <c r="O73" s="17">
        <f t="shared" si="25"/>
        <v>5998031.73</v>
      </c>
      <c r="P73" s="17">
        <f t="shared" si="26"/>
        <v>432385.1199999992</v>
      </c>
      <c r="Q73" s="17">
        <f t="shared" si="27"/>
        <v>76696</v>
      </c>
      <c r="R73" s="17">
        <v>48998</v>
      </c>
      <c r="T73" s="17">
        <f t="shared" si="28"/>
        <v>406442</v>
      </c>
    </row>
    <row r="74" spans="1:20" ht="15">
      <c r="A74" s="1" t="s">
        <v>86</v>
      </c>
      <c r="B74" s="17">
        <v>38164219.97</v>
      </c>
      <c r="C74" s="18">
        <v>1.0589</v>
      </c>
      <c r="D74" s="17">
        <v>40412829.09</v>
      </c>
      <c r="E74" s="17">
        <v>3405382</v>
      </c>
      <c r="F74" s="17">
        <f>ROUND(C74*E74,0.5)</f>
        <v>3605959</v>
      </c>
      <c r="G74" s="17">
        <v>3111483</v>
      </c>
      <c r="H74" s="17">
        <f>ROUND(C74*G74,0.5)</f>
        <v>3294749</v>
      </c>
      <c r="I74" s="17">
        <f t="shared" si="21"/>
        <v>33512121.090000004</v>
      </c>
      <c r="J74" s="19">
        <f t="shared" si="22"/>
        <v>0.02249953</v>
      </c>
      <c r="L74" s="27">
        <v>1881089.12</v>
      </c>
      <c r="M74" s="17">
        <f t="shared" si="23"/>
        <v>31631031.970000003</v>
      </c>
      <c r="N74" s="18">
        <f t="shared" si="24"/>
        <v>0.21730221114792042</v>
      </c>
      <c r="O74" s="17">
        <f t="shared" si="25"/>
        <v>29114876.88</v>
      </c>
      <c r="P74" s="17">
        <f t="shared" si="26"/>
        <v>2137082.0900000036</v>
      </c>
      <c r="Q74" s="17">
        <f t="shared" si="27"/>
        <v>379073</v>
      </c>
      <c r="R74" s="17">
        <v>403266</v>
      </c>
      <c r="S74" s="17">
        <f>TRUNC(O74*(1-0.02))</f>
        <v>28532579</v>
      </c>
      <c r="T74" s="17">
        <f t="shared" si="28"/>
        <v>2008857</v>
      </c>
    </row>
    <row r="75" spans="1:20" ht="15">
      <c r="A75" s="1" t="s">
        <v>87</v>
      </c>
      <c r="B75" s="17">
        <v>10680723.45</v>
      </c>
      <c r="C75" s="18">
        <v>1.07</v>
      </c>
      <c r="D75" s="17">
        <v>11493773.74</v>
      </c>
      <c r="E75" s="17">
        <v>854228</v>
      </c>
      <c r="F75" s="17">
        <f>ROUND(C75*E75,0.5)</f>
        <v>914024</v>
      </c>
      <c r="G75" s="17">
        <v>1345641</v>
      </c>
      <c r="H75" s="17">
        <f>ROUND(C75*G75,0.5)</f>
        <v>1439836</v>
      </c>
      <c r="I75" s="17">
        <f t="shared" si="21"/>
        <v>9139913.74</v>
      </c>
      <c r="J75" s="19">
        <f t="shared" si="22"/>
        <v>0.0061364</v>
      </c>
      <c r="K75" s="17">
        <v>1074544</v>
      </c>
      <c r="L75" s="17">
        <v>1175640.07</v>
      </c>
      <c r="M75" s="17">
        <f t="shared" si="23"/>
        <v>6889729.67</v>
      </c>
      <c r="N75" s="18">
        <f t="shared" si="24"/>
        <v>0.3070793065742044</v>
      </c>
      <c r="O75" s="17">
        <f t="shared" si="25"/>
        <v>6203486.93</v>
      </c>
      <c r="P75" s="17">
        <f t="shared" si="26"/>
        <v>582856.7400000002</v>
      </c>
      <c r="Q75" s="17">
        <f t="shared" si="27"/>
        <v>103386</v>
      </c>
      <c r="R75" s="17">
        <v>175932</v>
      </c>
      <c r="S75" s="17">
        <f>TRUNC(O75*(1-0.02))</f>
        <v>6079417</v>
      </c>
      <c r="T75" s="17">
        <f t="shared" si="28"/>
        <v>547885</v>
      </c>
    </row>
    <row r="76" spans="1:20" ht="15.75" thickBot="1">
      <c r="A76" s="1" t="s">
        <v>88</v>
      </c>
      <c r="B76" s="24">
        <v>12724010.74</v>
      </c>
      <c r="C76" s="29">
        <v>1.0406</v>
      </c>
      <c r="D76" s="24">
        <v>13274456.79</v>
      </c>
      <c r="E76" s="24">
        <v>957633</v>
      </c>
      <c r="F76" s="24">
        <f>ROUND(C76*E76,0.5)</f>
        <v>996513</v>
      </c>
      <c r="G76" s="24">
        <v>2007119</v>
      </c>
      <c r="H76" s="24">
        <f>ROUND(C76*G76,0.5)</f>
        <v>2088608</v>
      </c>
      <c r="I76" s="24">
        <f t="shared" si="21"/>
        <v>10189335.79</v>
      </c>
      <c r="J76" s="25">
        <f t="shared" si="22"/>
        <v>0.00684097</v>
      </c>
      <c r="K76" s="24">
        <v>2058370</v>
      </c>
      <c r="L76" s="24">
        <v>771093.03</v>
      </c>
      <c r="M76" s="24">
        <f t="shared" si="23"/>
        <v>7359872.759999999</v>
      </c>
      <c r="N76" s="18">
        <f t="shared" si="24"/>
        <v>0.29049881972609143</v>
      </c>
      <c r="O76" s="17">
        <f t="shared" si="25"/>
        <v>6594836.97</v>
      </c>
      <c r="P76" s="24">
        <f t="shared" si="26"/>
        <v>649778.7899999991</v>
      </c>
      <c r="Q76" s="24">
        <f t="shared" si="27"/>
        <v>115257</v>
      </c>
      <c r="R76" s="24">
        <v>142337</v>
      </c>
      <c r="S76" s="24">
        <f>TRUNC(O76*(1-0.02))</f>
        <v>6462940</v>
      </c>
      <c r="T76" s="24">
        <f t="shared" si="28"/>
        <v>610792</v>
      </c>
    </row>
    <row r="77" spans="1:20" ht="15">
      <c r="A77" s="1" t="s">
        <v>10</v>
      </c>
      <c r="B77" s="17">
        <f>SUM(B62:B76)</f>
        <v>350638703.57</v>
      </c>
      <c r="C77" s="22"/>
      <c r="D77" s="17">
        <f aca="true" t="shared" si="30" ref="D77:M77">SUM(D62:D76)</f>
        <v>374649003.96</v>
      </c>
      <c r="E77" s="17">
        <f t="shared" si="30"/>
        <v>28528832</v>
      </c>
      <c r="F77" s="17">
        <f t="shared" si="30"/>
        <v>30261984</v>
      </c>
      <c r="G77" s="17">
        <f t="shared" si="30"/>
        <v>42295998</v>
      </c>
      <c r="H77" s="17">
        <f t="shared" si="30"/>
        <v>44710056</v>
      </c>
      <c r="I77" s="17">
        <f t="shared" si="30"/>
        <v>299676963.96000004</v>
      </c>
      <c r="J77" s="19">
        <f t="shared" si="30"/>
        <v>0.20119858000000002</v>
      </c>
      <c r="K77" s="17">
        <f t="shared" si="30"/>
        <v>32655176</v>
      </c>
      <c r="L77" s="17">
        <f t="shared" si="30"/>
        <v>21412875.4</v>
      </c>
      <c r="M77" s="17">
        <f t="shared" si="30"/>
        <v>245608912.55999997</v>
      </c>
      <c r="O77" s="17">
        <f aca="true" t="shared" si="31" ref="O77:T77">SUM(O62:O76)</f>
        <v>223108578.59999996</v>
      </c>
      <c r="P77" s="17">
        <f t="shared" si="31"/>
        <v>19110529.96</v>
      </c>
      <c r="Q77" s="17">
        <f t="shared" si="31"/>
        <v>3389804</v>
      </c>
      <c r="R77" s="17">
        <f t="shared" si="31"/>
        <v>4760309</v>
      </c>
      <c r="S77" s="17">
        <f t="shared" si="31"/>
        <v>199080421</v>
      </c>
      <c r="T77" s="17">
        <f t="shared" si="31"/>
        <v>17963891</v>
      </c>
    </row>
    <row r="78" spans="1:12" ht="15">
      <c r="A78" s="4" t="s">
        <v>11</v>
      </c>
      <c r="C78" s="22"/>
      <c r="L78" s="27"/>
    </row>
    <row r="79" spans="1:3" ht="15">
      <c r="A79" s="1" t="s">
        <v>99</v>
      </c>
      <c r="C79" s="22"/>
    </row>
    <row r="80" spans="1:20" ht="15">
      <c r="A80" s="1" t="s">
        <v>123</v>
      </c>
      <c r="B80" s="17">
        <v>232819.17</v>
      </c>
      <c r="C80" s="22"/>
      <c r="D80" s="17">
        <v>247177.11</v>
      </c>
      <c r="I80" s="17">
        <f aca="true" t="shared" si="32" ref="I80:I89">D80-F80-H80</f>
        <v>247177.11</v>
      </c>
      <c r="J80" s="19">
        <f aca="true" t="shared" si="33" ref="J80:J88">ROUND(I80/$I$119,8)</f>
        <v>0.00016595</v>
      </c>
      <c r="K80" s="17">
        <v>22771</v>
      </c>
      <c r="L80" s="17"/>
      <c r="M80" s="17">
        <f aca="true" t="shared" si="34" ref="M80:M90">I80-K80-L80</f>
        <v>224406.11</v>
      </c>
      <c r="O80" s="17">
        <f aca="true" t="shared" si="35" ref="O80:O90">TRUNC((I80-Q80)*0.9355)-K80-L80</f>
        <v>205847</v>
      </c>
      <c r="P80" s="17">
        <f aca="true" t="shared" si="36" ref="P80:P89">M80-O80-Q80</f>
        <v>15763.109999999986</v>
      </c>
      <c r="Q80" s="17">
        <f aca="true" t="shared" si="37" ref="Q80:Q90">ROUND(J80*$Q$9,0.5)</f>
        <v>2796</v>
      </c>
      <c r="R80" s="17">
        <v>3102</v>
      </c>
      <c r="T80" s="17">
        <f aca="true" t="shared" si="38" ref="T80:T90">TRUNC(P80*(1-0.06))</f>
        <v>14817</v>
      </c>
    </row>
    <row r="81" spans="1:20" ht="15">
      <c r="A81" s="1" t="s">
        <v>124</v>
      </c>
      <c r="B81" s="17">
        <v>1488674.87</v>
      </c>
      <c r="C81" s="22"/>
      <c r="D81" s="17">
        <v>1587782.93</v>
      </c>
      <c r="I81" s="17">
        <f t="shared" si="32"/>
        <v>1587782.93</v>
      </c>
      <c r="J81" s="19">
        <f t="shared" si="33"/>
        <v>0.00106601</v>
      </c>
      <c r="K81" s="17">
        <v>162699</v>
      </c>
      <c r="L81" s="17"/>
      <c r="M81" s="17">
        <f t="shared" si="34"/>
        <v>1425083.93</v>
      </c>
      <c r="O81" s="17">
        <f t="shared" si="35"/>
        <v>1305870</v>
      </c>
      <c r="P81" s="17">
        <f t="shared" si="36"/>
        <v>101253.92999999993</v>
      </c>
      <c r="Q81" s="17">
        <f t="shared" si="37"/>
        <v>17960</v>
      </c>
      <c r="R81" s="17">
        <v>21514</v>
      </c>
      <c r="T81" s="17">
        <f t="shared" si="38"/>
        <v>95178</v>
      </c>
    </row>
    <row r="82" spans="1:20" ht="15">
      <c r="A82" s="1" t="s">
        <v>125</v>
      </c>
      <c r="B82" s="17">
        <v>1146692.72</v>
      </c>
      <c r="C82" s="22"/>
      <c r="D82" s="17">
        <v>1223009.14</v>
      </c>
      <c r="I82" s="17">
        <f t="shared" si="32"/>
        <v>1223009.14</v>
      </c>
      <c r="J82" s="19">
        <f t="shared" si="33"/>
        <v>0.00082111</v>
      </c>
      <c r="K82" s="17">
        <v>125355</v>
      </c>
      <c r="L82" s="17"/>
      <c r="M82" s="17">
        <f t="shared" si="34"/>
        <v>1097654.14</v>
      </c>
      <c r="O82" s="17">
        <f t="shared" si="35"/>
        <v>1005828</v>
      </c>
      <c r="P82" s="17">
        <f t="shared" si="36"/>
        <v>77992.1399999999</v>
      </c>
      <c r="Q82" s="17">
        <f t="shared" si="37"/>
        <v>13834</v>
      </c>
      <c r="R82" s="17">
        <v>16575</v>
      </c>
      <c r="T82" s="17">
        <f t="shared" si="38"/>
        <v>73312</v>
      </c>
    </row>
    <row r="83" spans="1:20" ht="15">
      <c r="A83" s="1" t="s">
        <v>126</v>
      </c>
      <c r="B83" s="17">
        <v>1163000.62</v>
      </c>
      <c r="C83" s="22"/>
      <c r="D83" s="17">
        <v>1235592.01</v>
      </c>
      <c r="I83" s="17">
        <f t="shared" si="32"/>
        <v>1235592.01</v>
      </c>
      <c r="J83" s="19">
        <f t="shared" si="33"/>
        <v>0.00082956</v>
      </c>
      <c r="K83" s="17">
        <v>107438</v>
      </c>
      <c r="L83" s="17"/>
      <c r="M83" s="17">
        <f t="shared" si="34"/>
        <v>1128154.01</v>
      </c>
      <c r="O83" s="17">
        <f t="shared" si="35"/>
        <v>1035383</v>
      </c>
      <c r="P83" s="17">
        <f t="shared" si="36"/>
        <v>78795.01000000001</v>
      </c>
      <c r="Q83" s="17">
        <f t="shared" si="37"/>
        <v>13976</v>
      </c>
      <c r="R83" s="17">
        <v>15471</v>
      </c>
      <c r="T83" s="17">
        <f t="shared" si="38"/>
        <v>74067</v>
      </c>
    </row>
    <row r="84" spans="1:20" ht="15">
      <c r="A84" s="1" t="s">
        <v>109</v>
      </c>
      <c r="B84" s="17">
        <v>2396638.44</v>
      </c>
      <c r="C84" s="22"/>
      <c r="D84" s="17">
        <v>2556229.56</v>
      </c>
      <c r="I84" s="17">
        <f t="shared" si="32"/>
        <v>2556229.56</v>
      </c>
      <c r="J84" s="19">
        <f t="shared" si="33"/>
        <v>0.00171621</v>
      </c>
      <c r="K84" s="17">
        <v>261816</v>
      </c>
      <c r="L84" s="17"/>
      <c r="M84" s="17">
        <f t="shared" si="34"/>
        <v>2294413.56</v>
      </c>
      <c r="O84" s="17">
        <f t="shared" si="35"/>
        <v>2102486</v>
      </c>
      <c r="P84" s="17">
        <f t="shared" si="36"/>
        <v>163012.56000000006</v>
      </c>
      <c r="Q84" s="17">
        <f t="shared" si="37"/>
        <v>28915</v>
      </c>
      <c r="R84" s="17">
        <v>34628</v>
      </c>
      <c r="T84" s="17">
        <f t="shared" si="38"/>
        <v>153231</v>
      </c>
    </row>
    <row r="85" spans="1:20" ht="15">
      <c r="A85" s="1" t="s">
        <v>127</v>
      </c>
      <c r="B85" s="17">
        <v>1857542.08</v>
      </c>
      <c r="C85" s="22"/>
      <c r="D85" s="17">
        <v>1988361.74</v>
      </c>
      <c r="I85" s="17">
        <f t="shared" si="32"/>
        <v>1988361.74</v>
      </c>
      <c r="J85" s="19">
        <f t="shared" si="33"/>
        <v>0.00133496</v>
      </c>
      <c r="K85" s="17">
        <v>170462</v>
      </c>
      <c r="L85" s="17"/>
      <c r="M85" s="17">
        <f t="shared" si="34"/>
        <v>1817899.74</v>
      </c>
      <c r="O85" s="17">
        <f t="shared" si="35"/>
        <v>1668610</v>
      </c>
      <c r="P85" s="17">
        <f t="shared" si="36"/>
        <v>126798.73999999999</v>
      </c>
      <c r="Q85" s="17">
        <f t="shared" si="37"/>
        <v>22491</v>
      </c>
      <c r="R85" s="17">
        <v>22670</v>
      </c>
      <c r="T85" s="17">
        <f t="shared" si="38"/>
        <v>119190</v>
      </c>
    </row>
    <row r="86" spans="1:20" ht="15">
      <c r="A86" s="1" t="s">
        <v>89</v>
      </c>
      <c r="B86" s="17">
        <v>497488.44</v>
      </c>
      <c r="C86" s="22"/>
      <c r="D86" s="17">
        <v>532492.4</v>
      </c>
      <c r="I86" s="17">
        <f t="shared" si="32"/>
        <v>532492.4</v>
      </c>
      <c r="J86" s="19">
        <f t="shared" si="33"/>
        <v>0.00035751</v>
      </c>
      <c r="K86" s="17">
        <v>45770</v>
      </c>
      <c r="L86" s="17"/>
      <c r="M86" s="17">
        <f t="shared" si="34"/>
        <v>486722.4</v>
      </c>
      <c r="O86" s="17">
        <f t="shared" si="35"/>
        <v>446742</v>
      </c>
      <c r="P86" s="17">
        <f t="shared" si="36"/>
        <v>33957.40000000002</v>
      </c>
      <c r="Q86" s="17">
        <f t="shared" si="37"/>
        <v>6023</v>
      </c>
      <c r="R86" s="17">
        <v>6082</v>
      </c>
      <c r="T86" s="17">
        <f t="shared" si="38"/>
        <v>31919</v>
      </c>
    </row>
    <row r="87" spans="1:20" ht="15">
      <c r="A87" s="1" t="s">
        <v>128</v>
      </c>
      <c r="B87" s="17">
        <v>494403.01</v>
      </c>
      <c r="C87" s="22"/>
      <c r="D87" s="17">
        <v>527226.8</v>
      </c>
      <c r="I87" s="17">
        <f t="shared" si="32"/>
        <v>527226.8</v>
      </c>
      <c r="J87" s="19">
        <f t="shared" si="33"/>
        <v>0.00035397</v>
      </c>
      <c r="K87" s="17">
        <v>54174</v>
      </c>
      <c r="L87" s="17"/>
      <c r="M87" s="17">
        <f t="shared" si="34"/>
        <v>473052.80000000005</v>
      </c>
      <c r="O87" s="17">
        <f t="shared" si="35"/>
        <v>433467</v>
      </c>
      <c r="P87" s="17">
        <f t="shared" si="36"/>
        <v>33621.80000000005</v>
      </c>
      <c r="Q87" s="17">
        <f t="shared" si="37"/>
        <v>5964</v>
      </c>
      <c r="R87" s="17">
        <v>7160</v>
      </c>
      <c r="T87" s="17">
        <f t="shared" si="38"/>
        <v>31604</v>
      </c>
    </row>
    <row r="88" spans="1:20" ht="15">
      <c r="A88" s="1" t="s">
        <v>129</v>
      </c>
      <c r="B88" s="17">
        <v>40712.2</v>
      </c>
      <c r="C88" s="22"/>
      <c r="D88" s="17">
        <v>43531.13</v>
      </c>
      <c r="I88" s="17">
        <f t="shared" si="32"/>
        <v>43531.13</v>
      </c>
      <c r="J88" s="19">
        <f t="shared" si="33"/>
        <v>2.923E-05</v>
      </c>
      <c r="K88" s="17">
        <v>3797</v>
      </c>
      <c r="L88" s="17"/>
      <c r="M88" s="17">
        <f t="shared" si="34"/>
        <v>39734.13</v>
      </c>
      <c r="O88" s="17">
        <f t="shared" si="35"/>
        <v>36466</v>
      </c>
      <c r="P88" s="17">
        <f t="shared" si="36"/>
        <v>2776.1299999999974</v>
      </c>
      <c r="Q88" s="17">
        <f t="shared" si="37"/>
        <v>492</v>
      </c>
      <c r="R88" s="17">
        <v>504</v>
      </c>
      <c r="T88" s="17">
        <f t="shared" si="38"/>
        <v>2609</v>
      </c>
    </row>
    <row r="89" spans="1:20" ht="15">
      <c r="A89" s="1" t="s">
        <v>130</v>
      </c>
      <c r="B89" s="17">
        <v>249898.34</v>
      </c>
      <c r="C89" s="22"/>
      <c r="D89" s="17">
        <v>267448.97</v>
      </c>
      <c r="I89" s="17">
        <f t="shared" si="32"/>
        <v>267448.97</v>
      </c>
      <c r="J89" s="19">
        <f>ROUND(I89/$I$119,8)+0.00000002</f>
        <v>0.00017957999999999998</v>
      </c>
      <c r="K89" s="17">
        <v>23040</v>
      </c>
      <c r="L89" s="17"/>
      <c r="M89" s="17">
        <f t="shared" si="34"/>
        <v>244408.96999999997</v>
      </c>
      <c r="O89" s="17">
        <f t="shared" si="35"/>
        <v>224327</v>
      </c>
      <c r="P89" s="17">
        <f t="shared" si="36"/>
        <v>17055.969999999972</v>
      </c>
      <c r="Q89" s="17">
        <f t="shared" si="37"/>
        <v>3026</v>
      </c>
      <c r="R89" s="17">
        <v>3060</v>
      </c>
      <c r="T89" s="17">
        <f t="shared" si="38"/>
        <v>16032</v>
      </c>
    </row>
    <row r="90" spans="1:20" ht="15">
      <c r="A90" s="1" t="s">
        <v>131</v>
      </c>
      <c r="B90" s="17">
        <v>32044.26</v>
      </c>
      <c r="C90" s="22"/>
      <c r="D90" s="17">
        <v>37060.99</v>
      </c>
      <c r="I90" s="17">
        <f>D90-F90-H90</f>
        <v>37060.99</v>
      </c>
      <c r="J90" s="19">
        <f>ROUND(I90/$I$119,8)</f>
        <v>2.488E-05</v>
      </c>
      <c r="M90" s="17">
        <f t="shared" si="34"/>
        <v>37060.99</v>
      </c>
      <c r="O90" s="17">
        <f t="shared" si="35"/>
        <v>34278</v>
      </c>
      <c r="P90" s="17">
        <f>M90-O90-Q90</f>
        <v>2363.989999999998</v>
      </c>
      <c r="Q90" s="17">
        <f t="shared" si="37"/>
        <v>419</v>
      </c>
      <c r="R90" s="17">
        <v>32769</v>
      </c>
      <c r="T90" s="17">
        <f t="shared" si="38"/>
        <v>2222</v>
      </c>
    </row>
    <row r="91" spans="1:20" ht="15">
      <c r="A91" s="4" t="s">
        <v>132</v>
      </c>
      <c r="B91" s="17"/>
      <c r="C91" s="22"/>
      <c r="D91" s="17"/>
      <c r="I91" s="17"/>
      <c r="J91" s="19"/>
      <c r="M91" s="17"/>
      <c r="O91" s="17"/>
      <c r="P91" s="17"/>
      <c r="Q91" s="17"/>
      <c r="R91" s="17"/>
      <c r="T91" s="17"/>
    </row>
    <row r="92" spans="1:20" ht="15">
      <c r="A92" s="1" t="s">
        <v>74</v>
      </c>
      <c r="B92" s="17">
        <v>12594016.66</v>
      </c>
      <c r="C92" s="22"/>
      <c r="D92" s="17">
        <v>13427078.58</v>
      </c>
      <c r="I92" s="17">
        <f aca="true" t="shared" si="39" ref="I92:I108">D92-F92-H92</f>
        <v>13427078.58</v>
      </c>
      <c r="J92" s="19">
        <f aca="true" t="shared" si="40" ref="J92:J108">ROUND(I92/$I$119,8)</f>
        <v>0.00901474</v>
      </c>
      <c r="K92" s="17">
        <v>1652583</v>
      </c>
      <c r="L92" s="17"/>
      <c r="M92" s="17">
        <f aca="true" t="shared" si="41" ref="M92:M108">I92-K92-L92</f>
        <v>11774495.58</v>
      </c>
      <c r="O92" s="17">
        <f aca="true" t="shared" si="42" ref="O92:O108">TRUNC((I92-Q92)*0.9355)-K92-L92</f>
        <v>10766364</v>
      </c>
      <c r="P92" s="17">
        <f aca="true" t="shared" si="43" ref="P92:P108">M92-O92-Q92</f>
        <v>856250.5800000001</v>
      </c>
      <c r="Q92" s="17">
        <f aca="true" t="shared" si="44" ref="Q92:Q108">ROUND(J92*$Q$9,0.5)</f>
        <v>151881</v>
      </c>
      <c r="R92" s="17">
        <v>117950</v>
      </c>
      <c r="T92" s="17">
        <f aca="true" t="shared" si="45" ref="T92:T108">TRUNC(P92*(1-0.06))</f>
        <v>804875</v>
      </c>
    </row>
    <row r="93" spans="1:20" ht="15">
      <c r="A93" s="1" t="s">
        <v>75</v>
      </c>
      <c r="B93" s="17">
        <v>2691164.29</v>
      </c>
      <c r="C93" s="22"/>
      <c r="D93" s="17">
        <v>2920470.26</v>
      </c>
      <c r="I93" s="17">
        <f t="shared" si="39"/>
        <v>2920470.26</v>
      </c>
      <c r="J93" s="19">
        <f t="shared" si="40"/>
        <v>0.00196076</v>
      </c>
      <c r="K93" s="30">
        <v>22906</v>
      </c>
      <c r="L93" s="30"/>
      <c r="M93" s="17">
        <f t="shared" si="41"/>
        <v>2897564.26</v>
      </c>
      <c r="O93" s="17">
        <f t="shared" si="42"/>
        <v>2678289</v>
      </c>
      <c r="P93" s="17">
        <f t="shared" si="43"/>
        <v>186240.25999999978</v>
      </c>
      <c r="Q93" s="17">
        <f t="shared" si="44"/>
        <v>33035</v>
      </c>
      <c r="R93" s="17">
        <v>51853</v>
      </c>
      <c r="T93" s="17">
        <f t="shared" si="45"/>
        <v>175065</v>
      </c>
    </row>
    <row r="94" spans="1:20" ht="14.25" customHeight="1">
      <c r="A94" s="1" t="s">
        <v>76</v>
      </c>
      <c r="B94" s="17">
        <v>16126277.93</v>
      </c>
      <c r="C94" s="22"/>
      <c r="D94" s="17">
        <v>17228091.44</v>
      </c>
      <c r="I94" s="17">
        <f t="shared" si="39"/>
        <v>17228091.44</v>
      </c>
      <c r="J94" s="19">
        <f t="shared" si="40"/>
        <v>0.01156668</v>
      </c>
      <c r="K94" s="17">
        <v>264485</v>
      </c>
      <c r="L94" s="17"/>
      <c r="M94" s="17">
        <f t="shared" si="41"/>
        <v>16963606.44</v>
      </c>
      <c r="O94" s="17">
        <f t="shared" si="42"/>
        <v>15670088</v>
      </c>
      <c r="P94" s="17">
        <f t="shared" si="43"/>
        <v>1098642.4400000013</v>
      </c>
      <c r="Q94" s="17">
        <f t="shared" si="44"/>
        <v>194876</v>
      </c>
      <c r="R94" s="17">
        <v>221283</v>
      </c>
      <c r="T94" s="17">
        <f t="shared" si="45"/>
        <v>1032723</v>
      </c>
    </row>
    <row r="95" spans="1:20" ht="15">
      <c r="A95" s="1" t="s">
        <v>67</v>
      </c>
      <c r="B95" s="17">
        <v>7140189.66</v>
      </c>
      <c r="C95" s="22"/>
      <c r="D95" s="17">
        <v>7559347.28</v>
      </c>
      <c r="I95" s="17">
        <f t="shared" si="39"/>
        <v>7559347.28</v>
      </c>
      <c r="J95" s="19">
        <f t="shared" si="40"/>
        <v>0.00507523</v>
      </c>
      <c r="K95" s="17">
        <v>105809</v>
      </c>
      <c r="L95" s="17"/>
      <c r="M95" s="17">
        <f t="shared" si="41"/>
        <v>7453538.28</v>
      </c>
      <c r="O95" s="17">
        <f t="shared" si="42"/>
        <v>6885967</v>
      </c>
      <c r="P95" s="17">
        <f t="shared" si="43"/>
        <v>482063.28000000026</v>
      </c>
      <c r="Q95" s="17">
        <f t="shared" si="44"/>
        <v>85508</v>
      </c>
      <c r="R95" s="17">
        <v>80039</v>
      </c>
      <c r="T95" s="17">
        <f t="shared" si="45"/>
        <v>453139</v>
      </c>
    </row>
    <row r="96" spans="1:20" ht="15">
      <c r="A96" s="1" t="s">
        <v>77</v>
      </c>
      <c r="B96" s="17">
        <v>12423044.26</v>
      </c>
      <c r="C96" s="22"/>
      <c r="D96" s="17">
        <v>13901800.24</v>
      </c>
      <c r="I96" s="17">
        <f t="shared" si="39"/>
        <v>13901800.24</v>
      </c>
      <c r="J96" s="19">
        <f t="shared" si="40"/>
        <v>0.00933346</v>
      </c>
      <c r="M96" s="17">
        <f t="shared" si="41"/>
        <v>13901800.24</v>
      </c>
      <c r="O96" s="17">
        <f t="shared" si="42"/>
        <v>12858025</v>
      </c>
      <c r="P96" s="17">
        <f t="shared" si="43"/>
        <v>886524.2400000002</v>
      </c>
      <c r="Q96" s="17">
        <f t="shared" si="44"/>
        <v>157251</v>
      </c>
      <c r="R96" s="17">
        <v>121876</v>
      </c>
      <c r="T96" s="17">
        <f t="shared" si="45"/>
        <v>833332</v>
      </c>
    </row>
    <row r="97" spans="1:20" ht="15">
      <c r="A97" s="1" t="s">
        <v>90</v>
      </c>
      <c r="B97" s="17">
        <v>2953124.79</v>
      </c>
      <c r="C97" s="22"/>
      <c r="D97" s="17">
        <v>3107647.52</v>
      </c>
      <c r="I97" s="17">
        <f t="shared" si="39"/>
        <v>3107647.52</v>
      </c>
      <c r="J97" s="19">
        <f t="shared" si="40"/>
        <v>0.00208643</v>
      </c>
      <c r="K97" s="17">
        <v>2411970</v>
      </c>
      <c r="L97" s="17"/>
      <c r="M97" s="17">
        <f t="shared" si="41"/>
        <v>695677.52</v>
      </c>
      <c r="O97" s="17">
        <f t="shared" si="42"/>
        <v>462349</v>
      </c>
      <c r="P97" s="17">
        <f t="shared" si="43"/>
        <v>198176.52000000002</v>
      </c>
      <c r="Q97" s="17">
        <f t="shared" si="44"/>
        <v>35152</v>
      </c>
      <c r="R97" s="17">
        <v>20741</v>
      </c>
      <c r="T97" s="17">
        <f t="shared" si="45"/>
        <v>186285</v>
      </c>
    </row>
    <row r="98" spans="1:20" ht="15">
      <c r="A98" s="1" t="s">
        <v>79</v>
      </c>
      <c r="B98" s="17">
        <v>49220744.32</v>
      </c>
      <c r="C98" s="22"/>
      <c r="D98" s="17">
        <v>51128565.44</v>
      </c>
      <c r="I98" s="17">
        <f t="shared" si="39"/>
        <v>51128565.44</v>
      </c>
      <c r="J98" s="19">
        <f t="shared" si="40"/>
        <v>0.03432695</v>
      </c>
      <c r="K98" s="17">
        <v>5008374</v>
      </c>
      <c r="L98" s="17"/>
      <c r="M98" s="17">
        <f t="shared" si="41"/>
        <v>46120191.44</v>
      </c>
      <c r="O98" s="17">
        <f t="shared" si="42"/>
        <v>42281360</v>
      </c>
      <c r="P98" s="17">
        <f t="shared" si="43"/>
        <v>3260489.4399999976</v>
      </c>
      <c r="Q98" s="17">
        <f t="shared" si="44"/>
        <v>578342</v>
      </c>
      <c r="R98" s="17">
        <v>556989</v>
      </c>
      <c r="T98" s="17">
        <f t="shared" si="45"/>
        <v>3064860</v>
      </c>
    </row>
    <row r="99" spans="1:20" ht="15">
      <c r="A99" s="1" t="s">
        <v>80</v>
      </c>
      <c r="B99" s="17">
        <v>21672795.88</v>
      </c>
      <c r="C99" s="22"/>
      <c r="D99" s="17">
        <v>23514780.24</v>
      </c>
      <c r="I99" s="17">
        <f t="shared" si="39"/>
        <v>23514780.24</v>
      </c>
      <c r="J99" s="19">
        <f t="shared" si="40"/>
        <v>0.01578747</v>
      </c>
      <c r="K99" s="17">
        <v>1726849</v>
      </c>
      <c r="L99" s="17"/>
      <c r="M99" s="17">
        <f t="shared" si="41"/>
        <v>21787931.24</v>
      </c>
      <c r="O99" s="17">
        <f t="shared" si="42"/>
        <v>20022396</v>
      </c>
      <c r="P99" s="17">
        <f t="shared" si="43"/>
        <v>1499547.2399999984</v>
      </c>
      <c r="Q99" s="17">
        <f t="shared" si="44"/>
        <v>265988</v>
      </c>
      <c r="R99" s="17">
        <v>479593</v>
      </c>
      <c r="T99" s="17">
        <f t="shared" si="45"/>
        <v>1409574</v>
      </c>
    </row>
    <row r="100" spans="1:20" ht="15">
      <c r="A100" s="1" t="s">
        <v>91</v>
      </c>
      <c r="B100" s="17">
        <v>22389071.98</v>
      </c>
      <c r="C100" s="22"/>
      <c r="D100" s="17">
        <v>24661338.91</v>
      </c>
      <c r="I100" s="17">
        <f t="shared" si="39"/>
        <v>24661338.91</v>
      </c>
      <c r="J100" s="19">
        <f t="shared" si="40"/>
        <v>0.01655725</v>
      </c>
      <c r="K100" s="17">
        <v>588828</v>
      </c>
      <c r="L100" s="17"/>
      <c r="M100" s="17">
        <f t="shared" si="41"/>
        <v>24072510.91</v>
      </c>
      <c r="O100" s="17">
        <f t="shared" si="42"/>
        <v>22220890</v>
      </c>
      <c r="P100" s="17">
        <f t="shared" si="43"/>
        <v>1572663.9100000001</v>
      </c>
      <c r="Q100" s="17">
        <f t="shared" si="44"/>
        <v>278957</v>
      </c>
      <c r="R100" s="17">
        <v>273555</v>
      </c>
      <c r="T100" s="17">
        <f t="shared" si="45"/>
        <v>1478304</v>
      </c>
    </row>
    <row r="101" spans="1:20" ht="15">
      <c r="A101" s="1" t="s">
        <v>92</v>
      </c>
      <c r="B101" s="17">
        <v>12425378.11</v>
      </c>
      <c r="C101" s="22"/>
      <c r="D101" s="17">
        <v>12710513.64</v>
      </c>
      <c r="I101" s="17">
        <f t="shared" si="39"/>
        <v>12710513.64</v>
      </c>
      <c r="J101" s="19">
        <f t="shared" si="40"/>
        <v>0.00853365</v>
      </c>
      <c r="K101" s="17">
        <v>2462203</v>
      </c>
      <c r="L101" s="17"/>
      <c r="M101" s="17">
        <f t="shared" si="41"/>
        <v>10248310.64</v>
      </c>
      <c r="O101" s="17">
        <f t="shared" si="42"/>
        <v>9293980</v>
      </c>
      <c r="P101" s="17">
        <f t="shared" si="43"/>
        <v>810555.6400000006</v>
      </c>
      <c r="Q101" s="17">
        <f t="shared" si="44"/>
        <v>143775</v>
      </c>
      <c r="R101" s="17">
        <v>143429</v>
      </c>
      <c r="T101" s="17">
        <f t="shared" si="45"/>
        <v>761922</v>
      </c>
    </row>
    <row r="102" spans="1:20" ht="15">
      <c r="A102" s="1" t="s">
        <v>82</v>
      </c>
      <c r="B102" s="17">
        <v>9492108.8</v>
      </c>
      <c r="C102" s="22"/>
      <c r="D102" s="17">
        <v>9892097.66</v>
      </c>
      <c r="I102" s="17">
        <f t="shared" si="39"/>
        <v>9892097.66</v>
      </c>
      <c r="J102" s="19">
        <f t="shared" si="40"/>
        <v>0.0066414</v>
      </c>
      <c r="K102" s="27">
        <v>662</v>
      </c>
      <c r="M102" s="17">
        <f t="shared" si="41"/>
        <v>9891435.66</v>
      </c>
      <c r="O102" s="17">
        <f t="shared" si="42"/>
        <v>9148717</v>
      </c>
      <c r="P102" s="17">
        <f t="shared" si="43"/>
        <v>630823.6600000001</v>
      </c>
      <c r="Q102" s="17">
        <f t="shared" si="44"/>
        <v>111895</v>
      </c>
      <c r="R102" s="17">
        <v>80362</v>
      </c>
      <c r="T102" s="17">
        <f t="shared" si="45"/>
        <v>592974</v>
      </c>
    </row>
    <row r="103" spans="1:20" ht="15">
      <c r="A103" s="1" t="s">
        <v>83</v>
      </c>
      <c r="B103" s="17">
        <v>50214177.93</v>
      </c>
      <c r="C103" s="22"/>
      <c r="D103" s="17">
        <v>54612550.13</v>
      </c>
      <c r="I103" s="17">
        <f t="shared" si="39"/>
        <v>54612550.13</v>
      </c>
      <c r="J103" s="19">
        <f t="shared" si="40"/>
        <v>0.03666604</v>
      </c>
      <c r="K103" s="17">
        <v>9798101</v>
      </c>
      <c r="L103" s="17"/>
      <c r="M103" s="17">
        <f t="shared" si="41"/>
        <v>44814449.13</v>
      </c>
      <c r="O103" s="17">
        <f t="shared" si="42"/>
        <v>40714033</v>
      </c>
      <c r="P103" s="17">
        <f t="shared" si="43"/>
        <v>3482665.1300000027</v>
      </c>
      <c r="Q103" s="17">
        <f t="shared" si="44"/>
        <v>617751</v>
      </c>
      <c r="R103" s="17">
        <v>1018827</v>
      </c>
      <c r="T103" s="17">
        <f t="shared" si="45"/>
        <v>3273705</v>
      </c>
    </row>
    <row r="104" spans="1:20" ht="15">
      <c r="A104" s="1" t="s">
        <v>85</v>
      </c>
      <c r="B104" s="17">
        <v>4421140.53</v>
      </c>
      <c r="C104" s="22"/>
      <c r="D104" s="17">
        <v>4721790.7</v>
      </c>
      <c r="I104" s="17">
        <f t="shared" si="39"/>
        <v>4721790.7</v>
      </c>
      <c r="J104" s="19">
        <f t="shared" si="40"/>
        <v>0.00317014</v>
      </c>
      <c r="M104" s="17">
        <f t="shared" si="41"/>
        <v>4721790.7</v>
      </c>
      <c r="O104" s="17">
        <f t="shared" si="42"/>
        <v>4367269</v>
      </c>
      <c r="P104" s="17">
        <f t="shared" si="43"/>
        <v>301110.7000000002</v>
      </c>
      <c r="Q104" s="17">
        <f t="shared" si="44"/>
        <v>53411</v>
      </c>
      <c r="R104" s="17">
        <v>31219</v>
      </c>
      <c r="T104" s="17">
        <f t="shared" si="45"/>
        <v>283044</v>
      </c>
    </row>
    <row r="105" spans="1:20" ht="15">
      <c r="A105" s="1" t="s">
        <v>86</v>
      </c>
      <c r="B105" s="17">
        <v>30137999.75</v>
      </c>
      <c r="C105" s="22"/>
      <c r="D105" s="17">
        <v>32008693.37</v>
      </c>
      <c r="I105" s="17">
        <f t="shared" si="39"/>
        <v>32008693.37</v>
      </c>
      <c r="J105" s="19">
        <f t="shared" si="40"/>
        <v>0.02149015</v>
      </c>
      <c r="M105" s="17">
        <f t="shared" si="41"/>
        <v>32008693.37</v>
      </c>
      <c r="O105" s="17">
        <f t="shared" si="42"/>
        <v>29605418</v>
      </c>
      <c r="P105" s="17">
        <f t="shared" si="43"/>
        <v>2041208.370000001</v>
      </c>
      <c r="Q105" s="17">
        <f t="shared" si="44"/>
        <v>362067</v>
      </c>
      <c r="R105" s="17">
        <v>373283</v>
      </c>
      <c r="T105" s="17">
        <f t="shared" si="45"/>
        <v>1918735</v>
      </c>
    </row>
    <row r="106" spans="1:20" ht="15">
      <c r="A106" s="1" t="s">
        <v>87</v>
      </c>
      <c r="B106" s="17">
        <v>10104478.19</v>
      </c>
      <c r="C106" s="22"/>
      <c r="D106" s="17">
        <v>10622629.99</v>
      </c>
      <c r="I106" s="17">
        <f t="shared" si="39"/>
        <v>10622629.99</v>
      </c>
      <c r="J106" s="19">
        <f t="shared" si="40"/>
        <v>0.00713187</v>
      </c>
      <c r="K106" s="17">
        <v>1314151</v>
      </c>
      <c r="L106" s="17"/>
      <c r="M106" s="17">
        <f t="shared" si="41"/>
        <v>9308478.99</v>
      </c>
      <c r="O106" s="17">
        <f t="shared" si="42"/>
        <v>8510911</v>
      </c>
      <c r="P106" s="17">
        <f t="shared" si="43"/>
        <v>677409.9900000002</v>
      </c>
      <c r="Q106" s="17">
        <f t="shared" si="44"/>
        <v>120158</v>
      </c>
      <c r="R106" s="17">
        <v>172610</v>
      </c>
      <c r="T106" s="17">
        <f t="shared" si="45"/>
        <v>636765</v>
      </c>
    </row>
    <row r="107" spans="1:20" ht="15">
      <c r="A107" s="1" t="s">
        <v>93</v>
      </c>
      <c r="B107" s="17">
        <v>8737710.58</v>
      </c>
      <c r="C107" s="22"/>
      <c r="D107" s="17">
        <v>9425866.83</v>
      </c>
      <c r="I107" s="17">
        <f t="shared" si="39"/>
        <v>9425866.83</v>
      </c>
      <c r="J107" s="19">
        <f t="shared" si="40"/>
        <v>0.00632838</v>
      </c>
      <c r="K107" s="17">
        <v>1476388</v>
      </c>
      <c r="L107" s="17"/>
      <c r="M107" s="17">
        <f t="shared" si="41"/>
        <v>7949478.83</v>
      </c>
      <c r="O107" s="17">
        <f t="shared" si="42"/>
        <v>7241766</v>
      </c>
      <c r="P107" s="17">
        <f t="shared" si="43"/>
        <v>601091.8300000001</v>
      </c>
      <c r="Q107" s="17">
        <f t="shared" si="44"/>
        <v>106621</v>
      </c>
      <c r="R107" s="17">
        <v>124080</v>
      </c>
      <c r="T107" s="17">
        <f t="shared" si="45"/>
        <v>565026</v>
      </c>
    </row>
    <row r="108" spans="1:20" ht="15">
      <c r="A108" s="1" t="s">
        <v>94</v>
      </c>
      <c r="B108" s="17">
        <v>651543.23</v>
      </c>
      <c r="C108" s="22"/>
      <c r="D108" s="17">
        <v>664202.4</v>
      </c>
      <c r="I108" s="17">
        <f t="shared" si="39"/>
        <v>664202.4</v>
      </c>
      <c r="J108" s="19">
        <f t="shared" si="40"/>
        <v>0.00044594</v>
      </c>
      <c r="M108" s="17">
        <f t="shared" si="41"/>
        <v>664202.4</v>
      </c>
      <c r="O108" s="17">
        <f t="shared" si="42"/>
        <v>614332</v>
      </c>
      <c r="P108" s="17">
        <f t="shared" si="43"/>
        <v>42357.40000000002</v>
      </c>
      <c r="Q108" s="17">
        <f t="shared" si="44"/>
        <v>7513</v>
      </c>
      <c r="R108" s="17">
        <v>26935</v>
      </c>
      <c r="T108" s="17">
        <f t="shared" si="45"/>
        <v>39815</v>
      </c>
    </row>
    <row r="109" spans="1:20" ht="15">
      <c r="A109" s="1" t="s">
        <v>133</v>
      </c>
      <c r="B109" s="17"/>
      <c r="C109" s="22"/>
      <c r="D109" s="17"/>
      <c r="I109" s="17"/>
      <c r="J109" s="19"/>
      <c r="M109" s="17"/>
      <c r="O109" s="17"/>
      <c r="P109" s="17"/>
      <c r="Q109" s="17"/>
      <c r="R109" s="17"/>
      <c r="T109" s="17"/>
    </row>
    <row r="110" spans="1:20" ht="15">
      <c r="A110" s="1" t="s">
        <v>162</v>
      </c>
      <c r="B110" s="17">
        <v>10880221.08</v>
      </c>
      <c r="C110" s="22"/>
      <c r="D110" s="17">
        <v>11313525.97</v>
      </c>
      <c r="I110" s="17">
        <f>D110-F110-H110</f>
        <v>11313525.97</v>
      </c>
      <c r="J110" s="19">
        <f>ROUND(I110/$I$119,8)</f>
        <v>0.00759573</v>
      </c>
      <c r="K110" s="17">
        <v>958291</v>
      </c>
      <c r="L110" s="17"/>
      <c r="M110" s="17">
        <f>I110-K110-L110</f>
        <v>10355234.97</v>
      </c>
      <c r="O110" s="17">
        <f>TRUNC((I110-Q110)*0.9355)-K110-L110</f>
        <v>9505793</v>
      </c>
      <c r="P110" s="17">
        <f>M110-O110-Q110</f>
        <v>721468.9700000007</v>
      </c>
      <c r="Q110" s="17">
        <f>ROUND(J110*$Q$9,0.5)</f>
        <v>127973</v>
      </c>
      <c r="R110" s="17">
        <v>118724</v>
      </c>
      <c r="T110" s="17">
        <f>TRUNC(P110*(1-0.06))</f>
        <v>678180</v>
      </c>
    </row>
    <row r="111" spans="1:20" ht="15">
      <c r="A111" s="1" t="s">
        <v>95</v>
      </c>
      <c r="B111" s="17">
        <v>12982972.28</v>
      </c>
      <c r="C111" s="22"/>
      <c r="D111" s="17">
        <v>13993532.23</v>
      </c>
      <c r="I111" s="17">
        <f>D111-F111-H111</f>
        <v>13993532.23</v>
      </c>
      <c r="J111" s="19">
        <f>ROUND(I111/$I$119,8)</f>
        <v>0.00939505</v>
      </c>
      <c r="K111" s="17">
        <v>2448415</v>
      </c>
      <c r="L111" s="17"/>
      <c r="M111" s="17">
        <f>I111-K111-L111</f>
        <v>11545117.23</v>
      </c>
      <c r="O111" s="17">
        <f>TRUNC((I111-Q111)*0.9355)-K111-L111</f>
        <v>10494455</v>
      </c>
      <c r="P111" s="17">
        <f>M111-O111-Q111</f>
        <v>892374.2300000004</v>
      </c>
      <c r="Q111" s="17">
        <f>ROUND(J111*$Q$9,0.5)</f>
        <v>158288</v>
      </c>
      <c r="R111" s="17">
        <v>208854</v>
      </c>
      <c r="T111" s="17">
        <f>TRUNC(P111*(1-0.06))</f>
        <v>838831</v>
      </c>
    </row>
    <row r="112" spans="1:20" ht="15">
      <c r="A112" s="1" t="s">
        <v>134</v>
      </c>
      <c r="B112" s="17">
        <v>17010231.16</v>
      </c>
      <c r="C112" s="22"/>
      <c r="D112" s="17">
        <v>18245517.29</v>
      </c>
      <c r="I112" s="17">
        <f>D112-F112-H112</f>
        <v>18245517.29</v>
      </c>
      <c r="J112" s="19">
        <f>ROUND(I112/$I$119,8)</f>
        <v>0.01224976</v>
      </c>
      <c r="K112" s="17">
        <v>1082045</v>
      </c>
      <c r="L112" s="17"/>
      <c r="M112" s="17">
        <f>I112-K112-L112</f>
        <v>17163472.29</v>
      </c>
      <c r="O112" s="17">
        <f>TRUNC((I112-Q112)*0.9355)-K112-L112</f>
        <v>15793563</v>
      </c>
      <c r="P112" s="17">
        <f>M112-O112-Q112</f>
        <v>1163524.289999999</v>
      </c>
      <c r="Q112" s="17">
        <f>ROUND(J112*$Q$9,0.5)</f>
        <v>206385</v>
      </c>
      <c r="R112" s="17">
        <v>244450</v>
      </c>
      <c r="T112" s="17">
        <f>TRUNC(P112*(1-0.06))</f>
        <v>1093712</v>
      </c>
    </row>
    <row r="113" spans="1:3" ht="15">
      <c r="A113" s="1" t="s">
        <v>110</v>
      </c>
      <c r="C113" s="22"/>
    </row>
    <row r="114" spans="1:20" ht="15">
      <c r="A114" s="1" t="s">
        <v>96</v>
      </c>
      <c r="B114" s="17">
        <v>32973.79</v>
      </c>
      <c r="C114" s="22"/>
      <c r="D114" s="17">
        <v>38136.03</v>
      </c>
      <c r="I114" s="17">
        <f>D114-F114-H114</f>
        <v>38136.03</v>
      </c>
      <c r="J114" s="19">
        <f>ROUND(I114/$I$119,8)</f>
        <v>2.56E-05</v>
      </c>
      <c r="M114" s="17">
        <f>I114-K114-L114</f>
        <v>38136.03</v>
      </c>
      <c r="O114" s="17">
        <f>TRUNC((I114-Q114)*0.9355)-K114-L114</f>
        <v>35273</v>
      </c>
      <c r="P114" s="17">
        <f>M114-O114-Q114</f>
        <v>2432.029999999999</v>
      </c>
      <c r="Q114" s="17">
        <f>ROUND(J114*$Q$9,0.5)</f>
        <v>431</v>
      </c>
      <c r="R114" s="17">
        <v>33719</v>
      </c>
      <c r="S114" s="17">
        <f>TRUNC(O114*(1-0.02))</f>
        <v>34567</v>
      </c>
      <c r="T114" s="17">
        <f>TRUNC(P114*(1-0.06))</f>
        <v>2286</v>
      </c>
    </row>
    <row r="115" spans="1:20" ht="15.75" thickBot="1">
      <c r="A115" s="1" t="s">
        <v>135</v>
      </c>
      <c r="B115" s="24">
        <v>12131.49</v>
      </c>
      <c r="C115" s="22"/>
      <c r="D115" s="24">
        <v>14030.73</v>
      </c>
      <c r="E115" s="23"/>
      <c r="F115" s="23"/>
      <c r="G115" s="23"/>
      <c r="H115" s="23"/>
      <c r="I115" s="24">
        <f>D115-F115-H115</f>
        <v>14030.73</v>
      </c>
      <c r="J115" s="25">
        <f>ROUND(I115/$I$119,8)</f>
        <v>9.42E-06</v>
      </c>
      <c r="K115" s="23"/>
      <c r="L115" s="23"/>
      <c r="M115" s="24">
        <f>I115-K115-L115</f>
        <v>14030.73</v>
      </c>
      <c r="N115" s="26"/>
      <c r="O115" s="24">
        <f>TRUNC((I115-Q115)*0.9355)-K115-L115</f>
        <v>12977</v>
      </c>
      <c r="P115" s="24">
        <f>M115-O115-Q115</f>
        <v>894.7299999999996</v>
      </c>
      <c r="Q115" s="24">
        <f>ROUND(J115*$Q$9,0.5)</f>
        <v>159</v>
      </c>
      <c r="R115" s="24">
        <v>12406</v>
      </c>
      <c r="S115" s="23"/>
      <c r="T115" s="24">
        <f>TRUNC(P115*(1-0.06))</f>
        <v>841</v>
      </c>
    </row>
    <row r="116" spans="1:20" ht="15">
      <c r="A116" s="1" t="s">
        <v>12</v>
      </c>
      <c r="B116" s="17">
        <f>SUM(B80:B115)</f>
        <v>323913410.84000003</v>
      </c>
      <c r="C116" s="22"/>
      <c r="D116" s="17">
        <f aca="true" t="shared" si="46" ref="D116:M116">SUM(D80:D115)</f>
        <v>345958119.65999997</v>
      </c>
      <c r="E116" s="17">
        <f t="shared" si="46"/>
        <v>0</v>
      </c>
      <c r="F116" s="17">
        <f t="shared" si="46"/>
        <v>0</v>
      </c>
      <c r="G116" s="17">
        <f t="shared" si="46"/>
        <v>0</v>
      </c>
      <c r="H116" s="17">
        <f t="shared" si="46"/>
        <v>0</v>
      </c>
      <c r="I116" s="17">
        <f t="shared" si="46"/>
        <v>345958119.65999997</v>
      </c>
      <c r="J116" s="19">
        <f t="shared" si="46"/>
        <v>0.23227106999999994</v>
      </c>
      <c r="K116" s="17">
        <f t="shared" si="46"/>
        <v>32299382</v>
      </c>
      <c r="L116" s="17">
        <f t="shared" si="46"/>
        <v>0</v>
      </c>
      <c r="M116" s="17">
        <f t="shared" si="46"/>
        <v>313658737.66</v>
      </c>
      <c r="N116" s="26"/>
      <c r="O116" s="17">
        <f aca="true" t="shared" si="47" ref="O116:T116">SUM(O80:O115)</f>
        <v>287683519</v>
      </c>
      <c r="P116" s="17">
        <f t="shared" si="47"/>
        <v>22061905.659999996</v>
      </c>
      <c r="Q116" s="17">
        <f t="shared" si="47"/>
        <v>3913313</v>
      </c>
      <c r="R116" s="17">
        <f t="shared" si="47"/>
        <v>4676312</v>
      </c>
      <c r="S116" s="17">
        <f t="shared" si="47"/>
        <v>34567</v>
      </c>
      <c r="T116" s="31">
        <f t="shared" si="47"/>
        <v>20738174</v>
      </c>
    </row>
    <row r="117" spans="1:20" ht="15">
      <c r="A117" s="4" t="s">
        <v>13</v>
      </c>
      <c r="C117" s="22"/>
      <c r="E117" s="17">
        <f>E10+E60+E77</f>
        <v>96472711</v>
      </c>
      <c r="F117" s="17">
        <f>F10+F60+F77</f>
        <v>102309332</v>
      </c>
      <c r="G117" s="17">
        <f>G10+G60+G77</f>
        <v>237707895</v>
      </c>
      <c r="H117" s="17">
        <f>H10+H60+H77</f>
        <v>252061286</v>
      </c>
      <c r="I117" s="17">
        <f>F117+H117</f>
        <v>354370618</v>
      </c>
      <c r="J117" s="19">
        <f>ROUND(I117/$I$119,8)</f>
        <v>0.23791908</v>
      </c>
      <c r="K117" s="17">
        <v>23804925</v>
      </c>
      <c r="L117" s="17">
        <v>-61894948.47</v>
      </c>
      <c r="M117" s="17">
        <f>I117-K117-L117</f>
        <v>392460641.47</v>
      </c>
      <c r="O117" s="17">
        <f>TRUNC((I117-L117-Q117)*0.9355)-K117</f>
        <v>361861585</v>
      </c>
      <c r="P117" s="17">
        <f>M117-O117-Q117</f>
        <v>26590582.47000003</v>
      </c>
      <c r="Q117" s="17">
        <f>ROUND(J117*$Q$9,0.5)</f>
        <v>4008474</v>
      </c>
      <c r="R117" s="17">
        <v>1045001</v>
      </c>
      <c r="T117" s="17">
        <f>TRUNC(P117*(1-0.06))</f>
        <v>24995147</v>
      </c>
    </row>
    <row r="118" spans="1:18" ht="15">
      <c r="A118" s="4" t="s">
        <v>100</v>
      </c>
      <c r="C118" s="22"/>
      <c r="K118" s="27">
        <v>-147655906</v>
      </c>
      <c r="L118" s="27">
        <v>12810152</v>
      </c>
      <c r="R118" s="32">
        <v>3159780</v>
      </c>
    </row>
    <row r="119" spans="1:20" ht="15">
      <c r="A119" s="4" t="s">
        <v>14</v>
      </c>
      <c r="B119" s="17">
        <f>B10+B60+B77+B116+B117</f>
        <v>1395853030.25</v>
      </c>
      <c r="C119" s="22"/>
      <c r="D119" s="17">
        <f>D10+D60+D77+D116+D117</f>
        <v>1489458596.1</v>
      </c>
      <c r="E119" s="27"/>
      <c r="I119" s="17">
        <f>I10+I60+I77+I116+I117</f>
        <v>1489458596.1</v>
      </c>
      <c r="J119" s="19">
        <f>J10+J60+J77+J116+J117</f>
        <v>1</v>
      </c>
      <c r="K119" s="17">
        <f>K10+K60+K77+K116+K117+K118</f>
        <v>0</v>
      </c>
      <c r="L119" s="17">
        <f>L10+L60+L77+L116+L117+L118</f>
        <v>-0.27000000327825546</v>
      </c>
      <c r="M119" s="17">
        <f>M10+M60+M77+M116+M117</f>
        <v>1354612842.3700001</v>
      </c>
      <c r="O119" s="17">
        <f>O10+O60+O77+O116+O117</f>
        <v>1238789142.8</v>
      </c>
      <c r="P119" s="17">
        <f>P10+P60+P77+P116+P117</f>
        <v>98975647.57000005</v>
      </c>
      <c r="Q119" s="17">
        <f>Q10+Q60+Q77+Q116+Q117</f>
        <v>16848052</v>
      </c>
      <c r="R119" s="17">
        <f>R10+R60+R77+R116+R117+R118</f>
        <v>23538838</v>
      </c>
      <c r="S119" s="17">
        <f>S10+S60+S77+S116+S117+S118</f>
        <v>291077333</v>
      </c>
      <c r="T119" s="17">
        <f>T10+T60+T77+T116+T117+T118</f>
        <v>93037066</v>
      </c>
    </row>
    <row r="120" spans="2:18" ht="15">
      <c r="B120" s="6" t="s">
        <v>149</v>
      </c>
      <c r="C120" s="22"/>
      <c r="D120" s="6" t="s">
        <v>152</v>
      </c>
      <c r="E120" s="6" t="s">
        <v>153</v>
      </c>
      <c r="G120" s="6" t="s">
        <v>153</v>
      </c>
      <c r="K120" s="21" t="s">
        <v>161</v>
      </c>
      <c r="L120" s="21"/>
      <c r="M120" s="17">
        <f>O119+P119+Q119-M119</f>
        <v>0</v>
      </c>
      <c r="R120" s="33" t="s">
        <v>163</v>
      </c>
    </row>
    <row r="121" spans="2:18" ht="15">
      <c r="B121" s="6"/>
      <c r="C121" s="22"/>
      <c r="D121" s="21"/>
      <c r="E121" s="6"/>
      <c r="G121" s="6"/>
      <c r="K121" s="21"/>
      <c r="L121" s="21"/>
      <c r="M121" s="17"/>
      <c r="R121" s="33"/>
    </row>
    <row r="122" spans="1:3" ht="15">
      <c r="A122" s="1" t="s">
        <v>15</v>
      </c>
      <c r="C122" s="22"/>
    </row>
    <row r="123" ht="15">
      <c r="C123" s="22"/>
    </row>
    <row r="124" ht="15">
      <c r="C124" s="22"/>
    </row>
    <row r="125" ht="15">
      <c r="C125" s="22"/>
    </row>
    <row r="126" ht="15">
      <c r="C126" s="22"/>
    </row>
    <row r="127" ht="15">
      <c r="C127" s="22"/>
    </row>
    <row r="128" ht="15">
      <c r="C128" s="22"/>
    </row>
    <row r="129" ht="15">
      <c r="C129" s="22"/>
    </row>
    <row r="130" ht="15">
      <c r="C130" s="22"/>
    </row>
    <row r="131" ht="15">
      <c r="C131" s="22"/>
    </row>
    <row r="132" ht="15">
      <c r="C132" s="22"/>
    </row>
    <row r="133" ht="15">
      <c r="C133" s="22"/>
    </row>
    <row r="134" ht="15">
      <c r="C134" s="22"/>
    </row>
    <row r="135" ht="15">
      <c r="C135" s="22"/>
    </row>
    <row r="136" ht="15">
      <c r="C136" s="22"/>
    </row>
    <row r="137" ht="15">
      <c r="C137" s="22"/>
    </row>
    <row r="138" ht="15">
      <c r="C138" s="22"/>
    </row>
    <row r="139" ht="15">
      <c r="C139" s="22"/>
    </row>
    <row r="140" ht="15">
      <c r="C140" s="22"/>
    </row>
    <row r="141" ht="15">
      <c r="C141" s="22"/>
    </row>
    <row r="142" ht="15">
      <c r="C142" s="22"/>
    </row>
    <row r="143" ht="15">
      <c r="C143" s="22"/>
    </row>
    <row r="144" ht="15">
      <c r="C144" s="22"/>
    </row>
    <row r="145" ht="15">
      <c r="C145" s="22"/>
    </row>
    <row r="146" ht="15">
      <c r="C146" s="22"/>
    </row>
    <row r="147" ht="15">
      <c r="C147" s="22"/>
    </row>
    <row r="148" ht="15">
      <c r="C148" s="22"/>
    </row>
    <row r="149" ht="15">
      <c r="C149" s="22"/>
    </row>
    <row r="150" ht="15">
      <c r="C150" s="22"/>
    </row>
    <row r="151" ht="15">
      <c r="C151" s="22"/>
    </row>
    <row r="152" ht="15">
      <c r="C152" s="22"/>
    </row>
    <row r="153" ht="15">
      <c r="C153" s="22"/>
    </row>
    <row r="154" ht="15">
      <c r="C154" s="22"/>
    </row>
    <row r="155" ht="15">
      <c r="C155" s="22"/>
    </row>
    <row r="156" ht="15">
      <c r="C156" s="22"/>
    </row>
    <row r="157" ht="15">
      <c r="C157" s="22"/>
    </row>
    <row r="158" ht="15">
      <c r="C158" s="22"/>
    </row>
    <row r="159" ht="15">
      <c r="C159" s="22"/>
    </row>
    <row r="160" ht="15">
      <c r="C160" s="22"/>
    </row>
    <row r="161" ht="15">
      <c r="C161" s="22"/>
    </row>
    <row r="162" ht="15">
      <c r="C162" s="22"/>
    </row>
    <row r="163" ht="15">
      <c r="C163" s="22"/>
    </row>
    <row r="164" ht="15">
      <c r="C164" s="22"/>
    </row>
    <row r="165" ht="15">
      <c r="C165" s="22"/>
    </row>
    <row r="166" ht="15">
      <c r="C166" s="22"/>
    </row>
    <row r="167" ht="15">
      <c r="C167" s="22"/>
    </row>
    <row r="168" ht="15">
      <c r="C168" s="22"/>
    </row>
    <row r="169" ht="15">
      <c r="C169" s="22"/>
    </row>
    <row r="170" ht="15">
      <c r="C170" s="22"/>
    </row>
    <row r="171" ht="15">
      <c r="C171" s="22"/>
    </row>
    <row r="172" ht="15">
      <c r="C172" s="22"/>
    </row>
    <row r="173" ht="15">
      <c r="C173" s="22"/>
    </row>
    <row r="174" ht="15">
      <c r="C174" s="22"/>
    </row>
    <row r="175" ht="15">
      <c r="C175" s="22"/>
    </row>
    <row r="176" ht="15">
      <c r="C176" s="22"/>
    </row>
    <row r="177" ht="15">
      <c r="C177" s="22"/>
    </row>
    <row r="178" ht="15">
      <c r="C178" s="22"/>
    </row>
    <row r="179" ht="15">
      <c r="C179" s="22"/>
    </row>
    <row r="180" ht="15">
      <c r="C180" s="22"/>
    </row>
    <row r="181" ht="15">
      <c r="C181" s="22"/>
    </row>
    <row r="182" ht="15">
      <c r="C182" s="22"/>
    </row>
    <row r="183" ht="15">
      <c r="C183" s="22"/>
    </row>
    <row r="184" ht="15">
      <c r="C184" s="22"/>
    </row>
    <row r="185" ht="15">
      <c r="C185" s="22"/>
    </row>
    <row r="186" ht="15">
      <c r="C186" s="22"/>
    </row>
    <row r="187" ht="15">
      <c r="C187" s="22"/>
    </row>
    <row r="188" ht="15">
      <c r="C188" s="22"/>
    </row>
    <row r="189" ht="15">
      <c r="C189" s="22"/>
    </row>
    <row r="190" ht="15">
      <c r="C190" s="22"/>
    </row>
    <row r="191" ht="15">
      <c r="C191" s="22"/>
    </row>
    <row r="192" ht="15">
      <c r="C192" s="22"/>
    </row>
    <row r="193" ht="15">
      <c r="C193" s="22"/>
    </row>
    <row r="194" ht="15">
      <c r="C194" s="22"/>
    </row>
    <row r="195" ht="15">
      <c r="C195" s="22"/>
    </row>
    <row r="196" ht="15">
      <c r="C196" s="22"/>
    </row>
    <row r="197" ht="15">
      <c r="C197" s="22"/>
    </row>
    <row r="198" ht="15">
      <c r="C198" s="22"/>
    </row>
    <row r="199" ht="15">
      <c r="C199" s="22"/>
    </row>
    <row r="200" ht="15">
      <c r="C200" s="22"/>
    </row>
    <row r="201" ht="15">
      <c r="C201" s="22"/>
    </row>
    <row r="202" ht="15">
      <c r="C202" s="22"/>
    </row>
    <row r="203" ht="15">
      <c r="C203" s="22"/>
    </row>
    <row r="204" ht="15">
      <c r="C204" s="22"/>
    </row>
    <row r="205" ht="15">
      <c r="C205" s="22"/>
    </row>
    <row r="206" ht="15">
      <c r="C206" s="22"/>
    </row>
    <row r="207" ht="15">
      <c r="C207" s="22"/>
    </row>
    <row r="208" ht="15">
      <c r="C208" s="22"/>
    </row>
    <row r="209" ht="15">
      <c r="C209" s="22"/>
    </row>
    <row r="210" ht="15">
      <c r="C210" s="22"/>
    </row>
    <row r="211" ht="15">
      <c r="C211" s="22"/>
    </row>
    <row r="212" ht="15">
      <c r="C212" s="22"/>
    </row>
    <row r="213" ht="15">
      <c r="C213" s="22"/>
    </row>
    <row r="214" ht="15">
      <c r="C214" s="22"/>
    </row>
    <row r="215" ht="15">
      <c r="C215" s="22"/>
    </row>
    <row r="216" ht="15">
      <c r="C216" s="22"/>
    </row>
    <row r="217" ht="15">
      <c r="C217" s="22"/>
    </row>
    <row r="218" ht="15">
      <c r="C218" s="22"/>
    </row>
    <row r="219" ht="15">
      <c r="C219" s="22"/>
    </row>
    <row r="220" ht="15">
      <c r="C220" s="22"/>
    </row>
    <row r="221" ht="15">
      <c r="C221" s="22"/>
    </row>
    <row r="222" ht="15">
      <c r="C222" s="22"/>
    </row>
    <row r="223" ht="15">
      <c r="C223" s="22"/>
    </row>
    <row r="224" ht="15">
      <c r="C224" s="22"/>
    </row>
    <row r="225" ht="15">
      <c r="C225" s="22"/>
    </row>
    <row r="226" ht="15">
      <c r="C226" s="22"/>
    </row>
    <row r="227" ht="15">
      <c r="C227" s="22"/>
    </row>
    <row r="228" ht="15">
      <c r="C228" s="22"/>
    </row>
    <row r="229" ht="15">
      <c r="C229" s="22"/>
    </row>
    <row r="230" ht="15">
      <c r="C230" s="22"/>
    </row>
    <row r="231" ht="15">
      <c r="C231" s="22"/>
    </row>
    <row r="232" ht="15">
      <c r="C232" s="22"/>
    </row>
    <row r="233" ht="15">
      <c r="C233" s="22"/>
    </row>
    <row r="234" ht="15">
      <c r="C234" s="22"/>
    </row>
    <row r="235" ht="15">
      <c r="C235" s="22"/>
    </row>
    <row r="236" ht="15">
      <c r="C236" s="22"/>
    </row>
    <row r="237" ht="15">
      <c r="C237" s="22"/>
    </row>
    <row r="238" ht="15">
      <c r="C238" s="22"/>
    </row>
    <row r="239" ht="15">
      <c r="C239" s="22"/>
    </row>
    <row r="240" ht="15">
      <c r="C240" s="22"/>
    </row>
    <row r="241" ht="15">
      <c r="C241" s="22"/>
    </row>
    <row r="242" ht="15">
      <c r="C242" s="22"/>
    </row>
    <row r="243" ht="15">
      <c r="C243" s="22"/>
    </row>
    <row r="244" ht="15">
      <c r="C244" s="22"/>
    </row>
    <row r="245" ht="15">
      <c r="C245" s="22"/>
    </row>
    <row r="246" ht="15">
      <c r="C246" s="22"/>
    </row>
    <row r="247" ht="15">
      <c r="C247" s="22"/>
    </row>
    <row r="248" ht="15">
      <c r="C248" s="22"/>
    </row>
    <row r="249" ht="15">
      <c r="C249" s="22"/>
    </row>
    <row r="250" ht="15">
      <c r="C250" s="22"/>
    </row>
    <row r="251" ht="15">
      <c r="C251" s="22"/>
    </row>
    <row r="252" ht="15">
      <c r="C252" s="22"/>
    </row>
    <row r="253" ht="15">
      <c r="C253" s="22"/>
    </row>
    <row r="254" ht="15">
      <c r="C254" s="22"/>
    </row>
    <row r="255" ht="15">
      <c r="C255" s="22"/>
    </row>
    <row r="256" ht="15">
      <c r="C256" s="22"/>
    </row>
    <row r="257" ht="15">
      <c r="C257" s="22"/>
    </row>
    <row r="258" ht="15">
      <c r="C258" s="22"/>
    </row>
    <row r="259" ht="15">
      <c r="C259" s="22"/>
    </row>
    <row r="260" ht="15">
      <c r="C260" s="22"/>
    </row>
    <row r="261" ht="15">
      <c r="C261" s="22"/>
    </row>
    <row r="262" ht="15">
      <c r="C262" s="22"/>
    </row>
    <row r="263" ht="15">
      <c r="C263" s="22"/>
    </row>
    <row r="264" ht="15">
      <c r="C264" s="22"/>
    </row>
    <row r="265" ht="15">
      <c r="C265" s="22"/>
    </row>
    <row r="266" ht="15">
      <c r="C266" s="22"/>
    </row>
    <row r="267" ht="15">
      <c r="C267" s="22"/>
    </row>
    <row r="268" ht="15">
      <c r="C268" s="22"/>
    </row>
    <row r="269" ht="15">
      <c r="C269" s="22"/>
    </row>
    <row r="270" ht="15">
      <c r="C270" s="22"/>
    </row>
    <row r="271" ht="15">
      <c r="C271" s="22"/>
    </row>
    <row r="272" ht="15">
      <c r="C272" s="22"/>
    </row>
    <row r="273" ht="15">
      <c r="C273" s="22"/>
    </row>
    <row r="274" ht="15">
      <c r="C274" s="22"/>
    </row>
    <row r="275" ht="15">
      <c r="C275" s="22"/>
    </row>
    <row r="276" ht="15">
      <c r="C276" s="22"/>
    </row>
    <row r="277" ht="15">
      <c r="C277" s="22"/>
    </row>
    <row r="278" ht="15">
      <c r="C278" s="22"/>
    </row>
    <row r="279" ht="15">
      <c r="C279" s="22"/>
    </row>
    <row r="280" ht="15">
      <c r="C280" s="22"/>
    </row>
    <row r="281" ht="15">
      <c r="C281" s="22"/>
    </row>
    <row r="282" ht="15">
      <c r="C282" s="22"/>
    </row>
    <row r="283" ht="15">
      <c r="C283" s="22"/>
    </row>
    <row r="284" ht="15">
      <c r="C284" s="22"/>
    </row>
    <row r="285" ht="15">
      <c r="C285" s="22"/>
    </row>
    <row r="286" ht="15">
      <c r="C286" s="22"/>
    </row>
    <row r="287" ht="15">
      <c r="C287" s="22"/>
    </row>
    <row r="288" ht="15">
      <c r="C288" s="22"/>
    </row>
    <row r="289" ht="15">
      <c r="C289" s="22"/>
    </row>
    <row r="290" ht="15">
      <c r="C290" s="22"/>
    </row>
    <row r="291" ht="15">
      <c r="C291" s="22"/>
    </row>
    <row r="292" ht="15">
      <c r="C292" s="22"/>
    </row>
    <row r="293" ht="15">
      <c r="C293" s="22"/>
    </row>
    <row r="294" ht="15">
      <c r="C294" s="22"/>
    </row>
    <row r="295" ht="15">
      <c r="C295" s="22"/>
    </row>
    <row r="296" ht="15">
      <c r="C296" s="22"/>
    </row>
    <row r="297" ht="15">
      <c r="C297" s="22"/>
    </row>
    <row r="298" ht="15">
      <c r="C298" s="22"/>
    </row>
    <row r="299" ht="15">
      <c r="C299" s="22"/>
    </row>
    <row r="300" ht="15">
      <c r="C300" s="22"/>
    </row>
    <row r="301" ht="15">
      <c r="C301" s="22"/>
    </row>
    <row r="302" ht="15">
      <c r="C302" s="22"/>
    </row>
    <row r="303" ht="15">
      <c r="C303" s="22"/>
    </row>
    <row r="304" ht="15">
      <c r="C304" s="22"/>
    </row>
    <row r="305" ht="15">
      <c r="C305" s="22"/>
    </row>
    <row r="306" ht="15">
      <c r="C306" s="22"/>
    </row>
    <row r="307" ht="15">
      <c r="C307" s="22"/>
    </row>
    <row r="308" ht="15">
      <c r="C308" s="22"/>
    </row>
    <row r="309" ht="15">
      <c r="C309" s="22"/>
    </row>
    <row r="310" ht="15">
      <c r="C310" s="22"/>
    </row>
    <row r="311" ht="15">
      <c r="C311" s="22"/>
    </row>
    <row r="312" ht="15">
      <c r="C312" s="22"/>
    </row>
    <row r="313" ht="15">
      <c r="C313" s="22"/>
    </row>
    <row r="314" ht="15">
      <c r="C314" s="22"/>
    </row>
    <row r="315" ht="15">
      <c r="C315" s="22"/>
    </row>
    <row r="316" ht="15">
      <c r="C316" s="22"/>
    </row>
    <row r="317" ht="15">
      <c r="C317" s="22"/>
    </row>
    <row r="318" ht="15">
      <c r="C318" s="22"/>
    </row>
    <row r="319" ht="15">
      <c r="C319" s="22"/>
    </row>
    <row r="320" ht="15">
      <c r="C320" s="22"/>
    </row>
    <row r="321" ht="15">
      <c r="C321" s="22"/>
    </row>
    <row r="322" ht="15">
      <c r="C322" s="22"/>
    </row>
    <row r="323" ht="15">
      <c r="C323" s="22"/>
    </row>
    <row r="324" ht="15">
      <c r="C324" s="22"/>
    </row>
    <row r="325" ht="15">
      <c r="C325" s="22"/>
    </row>
    <row r="326" ht="15">
      <c r="C326" s="22"/>
    </row>
    <row r="327" ht="15">
      <c r="C327" s="22"/>
    </row>
    <row r="328" ht="15">
      <c r="C328" s="22"/>
    </row>
    <row r="329" ht="15">
      <c r="C329" s="22"/>
    </row>
    <row r="330" ht="15">
      <c r="C330" s="22"/>
    </row>
    <row r="331" ht="15">
      <c r="C331" s="22"/>
    </row>
    <row r="332" ht="15">
      <c r="C332" s="22"/>
    </row>
    <row r="333" ht="15">
      <c r="C333" s="22"/>
    </row>
    <row r="334" ht="15">
      <c r="C334" s="22"/>
    </row>
    <row r="335" ht="15">
      <c r="C335" s="22"/>
    </row>
    <row r="336" ht="15">
      <c r="C336" s="22"/>
    </row>
    <row r="337" ht="15">
      <c r="C337" s="22"/>
    </row>
    <row r="338" ht="15">
      <c r="C338" s="22"/>
    </row>
    <row r="339" ht="15">
      <c r="C339" s="22"/>
    </row>
    <row r="340" ht="15">
      <c r="C340" s="22"/>
    </row>
    <row r="341" ht="15">
      <c r="C341" s="22"/>
    </row>
    <row r="342" ht="15">
      <c r="C342" s="22"/>
    </row>
    <row r="343" ht="15">
      <c r="C343" s="22"/>
    </row>
    <row r="344" ht="15">
      <c r="C344" s="22"/>
    </row>
    <row r="345" ht="15">
      <c r="C345" s="22"/>
    </row>
    <row r="346" ht="15">
      <c r="C346" s="22"/>
    </row>
    <row r="347" ht="15">
      <c r="C347" s="22"/>
    </row>
    <row r="348" ht="15">
      <c r="C348" s="22"/>
    </row>
    <row r="349" ht="15">
      <c r="C349" s="22"/>
    </row>
    <row r="350" ht="15">
      <c r="C350" s="22"/>
    </row>
    <row r="351" ht="15">
      <c r="C351" s="22"/>
    </row>
    <row r="352" ht="15">
      <c r="C352" s="22"/>
    </row>
    <row r="353" ht="15">
      <c r="C353" s="22"/>
    </row>
    <row r="354" ht="15">
      <c r="C354" s="22"/>
    </row>
    <row r="355" ht="15">
      <c r="C355" s="22"/>
    </row>
    <row r="356" ht="15">
      <c r="C356" s="22"/>
    </row>
    <row r="357" ht="15">
      <c r="C357" s="22"/>
    </row>
    <row r="358" ht="15">
      <c r="C358" s="22"/>
    </row>
    <row r="359" ht="15">
      <c r="C359" s="22"/>
    </row>
    <row r="360" ht="15">
      <c r="C360" s="22"/>
    </row>
    <row r="361" ht="15">
      <c r="C361" s="22"/>
    </row>
    <row r="362" ht="15">
      <c r="C362" s="22"/>
    </row>
    <row r="363" ht="15">
      <c r="C363" s="22"/>
    </row>
    <row r="364" ht="15">
      <c r="C364" s="22"/>
    </row>
    <row r="365" ht="15">
      <c r="C365" s="22"/>
    </row>
    <row r="366" ht="15">
      <c r="C366" s="22"/>
    </row>
    <row r="367" ht="10.5" customHeight="1">
      <c r="C367" s="22"/>
    </row>
    <row r="368" ht="15">
      <c r="C368" s="22"/>
    </row>
    <row r="369" ht="15">
      <c r="C369" s="22"/>
    </row>
    <row r="370" ht="15">
      <c r="C370" s="22"/>
    </row>
    <row r="371" ht="15">
      <c r="C371" s="22"/>
    </row>
    <row r="372" ht="15">
      <c r="C372" s="22"/>
    </row>
    <row r="373" ht="15">
      <c r="C373" s="22"/>
    </row>
    <row r="374" ht="15">
      <c r="C374" s="22"/>
    </row>
    <row r="375" ht="15">
      <c r="C375" s="22"/>
    </row>
    <row r="376" ht="15">
      <c r="C376" s="22"/>
    </row>
    <row r="377" ht="15">
      <c r="C377" s="22"/>
    </row>
    <row r="378" ht="15">
      <c r="C378" s="22"/>
    </row>
    <row r="379" ht="15">
      <c r="C379" s="22"/>
    </row>
    <row r="380" ht="15">
      <c r="C380" s="22"/>
    </row>
    <row r="381" ht="15">
      <c r="C381" s="22"/>
    </row>
    <row r="382" ht="15">
      <c r="C382" s="22"/>
    </row>
    <row r="383" ht="15">
      <c r="C383" s="22"/>
    </row>
    <row r="384" ht="15">
      <c r="C384" s="22"/>
    </row>
    <row r="385" ht="15">
      <c r="C385" s="22"/>
    </row>
    <row r="386" ht="15">
      <c r="C386" s="22"/>
    </row>
    <row r="387" ht="15">
      <c r="C387" s="22"/>
    </row>
    <row r="388" ht="15">
      <c r="C388" s="22"/>
    </row>
    <row r="389" ht="15">
      <c r="C389" s="22"/>
    </row>
    <row r="390" ht="15">
      <c r="C390" s="22"/>
    </row>
    <row r="391" ht="15">
      <c r="C391" s="22"/>
    </row>
    <row r="392" ht="15">
      <c r="C392" s="22"/>
    </row>
    <row r="393" ht="15">
      <c r="C393" s="22"/>
    </row>
    <row r="394" ht="15">
      <c r="C394" s="22"/>
    </row>
    <row r="395" ht="15">
      <c r="C395" s="22"/>
    </row>
    <row r="396" ht="15">
      <c r="C396" s="22"/>
    </row>
    <row r="397" ht="15">
      <c r="C397" s="22"/>
    </row>
    <row r="398" ht="15">
      <c r="C398" s="22"/>
    </row>
    <row r="399" ht="15">
      <c r="C399" s="22"/>
    </row>
    <row r="400" ht="15">
      <c r="C400" s="22"/>
    </row>
    <row r="401" ht="15">
      <c r="C401" s="22"/>
    </row>
    <row r="402" ht="15">
      <c r="C402" s="22"/>
    </row>
    <row r="403" ht="15">
      <c r="C403" s="22"/>
    </row>
    <row r="404" ht="15">
      <c r="C404" s="22"/>
    </row>
    <row r="405" ht="15">
      <c r="C405" s="22"/>
    </row>
    <row r="406" ht="15">
      <c r="C406" s="22"/>
    </row>
    <row r="407" ht="15">
      <c r="C407" s="22"/>
    </row>
    <row r="408" ht="15">
      <c r="C408" s="22"/>
    </row>
    <row r="409" ht="15">
      <c r="C409" s="22"/>
    </row>
    <row r="410" ht="15">
      <c r="C410" s="22"/>
    </row>
    <row r="411" ht="15">
      <c r="C411" s="22"/>
    </row>
    <row r="412" ht="15">
      <c r="C412" s="22"/>
    </row>
    <row r="413" ht="15">
      <c r="C413" s="22"/>
    </row>
    <row r="414" ht="15">
      <c r="C414" s="22"/>
    </row>
    <row r="415" ht="15">
      <c r="C415" s="22"/>
    </row>
    <row r="416" ht="15">
      <c r="C416" s="22"/>
    </row>
    <row r="417" ht="15">
      <c r="C417" s="22"/>
    </row>
    <row r="418" ht="15">
      <c r="C418" s="22"/>
    </row>
    <row r="419" ht="15">
      <c r="C419" s="22"/>
    </row>
    <row r="420" ht="15">
      <c r="C420" s="22"/>
    </row>
    <row r="421" ht="15">
      <c r="C421" s="22"/>
    </row>
    <row r="422" ht="15">
      <c r="C422" s="22"/>
    </row>
    <row r="423" ht="15">
      <c r="C423" s="22"/>
    </row>
    <row r="424" ht="15">
      <c r="C424" s="22"/>
    </row>
    <row r="425" ht="15">
      <c r="C425" s="22"/>
    </row>
    <row r="426" ht="15">
      <c r="C426" s="22"/>
    </row>
    <row r="427" ht="15">
      <c r="C427" s="22"/>
    </row>
    <row r="428" ht="15">
      <c r="C428" s="22"/>
    </row>
    <row r="429" ht="15">
      <c r="C429" s="22"/>
    </row>
    <row r="430" ht="15">
      <c r="C430" s="22"/>
    </row>
    <row r="431" ht="15">
      <c r="C431" s="22"/>
    </row>
    <row r="432" ht="15">
      <c r="C432" s="22"/>
    </row>
    <row r="433" ht="15">
      <c r="C433" s="22"/>
    </row>
    <row r="434" ht="15">
      <c r="C434" s="22"/>
    </row>
    <row r="435" ht="15">
      <c r="C435" s="22"/>
    </row>
    <row r="436" ht="15">
      <c r="C436" s="22"/>
    </row>
    <row r="437" ht="15">
      <c r="C437" s="22"/>
    </row>
    <row r="438" ht="15">
      <c r="C438" s="22"/>
    </row>
    <row r="439" ht="15">
      <c r="C439" s="22"/>
    </row>
    <row r="440" ht="15">
      <c r="C440" s="22"/>
    </row>
    <row r="441" ht="15">
      <c r="C441" s="22"/>
    </row>
    <row r="442" ht="15">
      <c r="C442" s="22"/>
    </row>
    <row r="443" ht="15">
      <c r="C443" s="22"/>
    </row>
    <row r="444" ht="15">
      <c r="C444" s="22"/>
    </row>
    <row r="445" ht="15">
      <c r="C445" s="22"/>
    </row>
    <row r="446" ht="15">
      <c r="C446" s="22"/>
    </row>
    <row r="447" ht="15">
      <c r="C447" s="22"/>
    </row>
    <row r="448" ht="15">
      <c r="C448" s="22"/>
    </row>
    <row r="449" ht="15">
      <c r="C449" s="22"/>
    </row>
    <row r="450" ht="15">
      <c r="C450" s="22"/>
    </row>
    <row r="451" ht="15">
      <c r="C451" s="22"/>
    </row>
    <row r="452" ht="15">
      <c r="C452" s="22"/>
    </row>
    <row r="453" ht="15">
      <c r="C453" s="22"/>
    </row>
    <row r="454" ht="15">
      <c r="C454" s="22"/>
    </row>
    <row r="455" ht="15">
      <c r="C455" s="22"/>
    </row>
    <row r="456" ht="15">
      <c r="C456" s="22"/>
    </row>
    <row r="457" ht="15">
      <c r="C457" s="22"/>
    </row>
    <row r="458" ht="15">
      <c r="C458" s="22"/>
    </row>
    <row r="459" ht="15">
      <c r="C459" s="22"/>
    </row>
    <row r="460" ht="15">
      <c r="C460" s="22"/>
    </row>
    <row r="461" ht="15">
      <c r="C461" s="22"/>
    </row>
    <row r="462" ht="15">
      <c r="C462" s="22"/>
    </row>
    <row r="463" ht="15">
      <c r="C463" s="22"/>
    </row>
    <row r="464" ht="15">
      <c r="C464" s="22"/>
    </row>
    <row r="465" ht="15">
      <c r="C465" s="22"/>
    </row>
    <row r="466" ht="15">
      <c r="C466" s="22"/>
    </row>
    <row r="467" ht="15">
      <c r="C467" s="22"/>
    </row>
    <row r="468" ht="15">
      <c r="C468" s="22"/>
    </row>
    <row r="469" ht="15">
      <c r="C469" s="22"/>
    </row>
    <row r="470" ht="15">
      <c r="C470" s="22"/>
    </row>
    <row r="471" ht="15">
      <c r="C471" s="22"/>
    </row>
    <row r="472" ht="15">
      <c r="C472" s="22"/>
    </row>
    <row r="473" ht="15">
      <c r="C473" s="22"/>
    </row>
    <row r="474" ht="15">
      <c r="C474" s="22"/>
    </row>
    <row r="475" ht="15">
      <c r="C475" s="22"/>
    </row>
    <row r="476" ht="15">
      <c r="C476" s="22"/>
    </row>
    <row r="477" ht="15">
      <c r="C477" s="22"/>
    </row>
    <row r="478" ht="15">
      <c r="C478" s="22"/>
    </row>
    <row r="479" ht="15">
      <c r="C479" s="22"/>
    </row>
    <row r="480" ht="15">
      <c r="C480" s="22"/>
    </row>
    <row r="481" ht="15">
      <c r="C481" s="22"/>
    </row>
    <row r="482" ht="15">
      <c r="C482" s="22"/>
    </row>
    <row r="483" ht="15">
      <c r="C483" s="22"/>
    </row>
    <row r="484" ht="15">
      <c r="C484" s="22"/>
    </row>
    <row r="485" ht="15">
      <c r="C485" s="22"/>
    </row>
    <row r="486" ht="15">
      <c r="C486" s="22"/>
    </row>
    <row r="487" ht="15">
      <c r="C487" s="22"/>
    </row>
    <row r="488" ht="15">
      <c r="C488" s="22"/>
    </row>
    <row r="489" ht="15">
      <c r="C489" s="22"/>
    </row>
    <row r="490" ht="15">
      <c r="C490" s="22"/>
    </row>
    <row r="491" ht="15">
      <c r="C491" s="22"/>
    </row>
    <row r="492" ht="15">
      <c r="C492" s="22"/>
    </row>
    <row r="493" ht="15">
      <c r="C493" s="22"/>
    </row>
    <row r="494" ht="15">
      <c r="C494" s="22"/>
    </row>
    <row r="495" ht="15">
      <c r="C495" s="22"/>
    </row>
    <row r="496" ht="15">
      <c r="C496" s="22"/>
    </row>
    <row r="497" ht="15">
      <c r="C497" s="22"/>
    </row>
    <row r="498" ht="15">
      <c r="C498" s="22"/>
    </row>
    <row r="499" ht="15">
      <c r="C499" s="22"/>
    </row>
    <row r="500" ht="15">
      <c r="C500" s="22"/>
    </row>
    <row r="501" ht="15">
      <c r="C501" s="22"/>
    </row>
    <row r="502" ht="15">
      <c r="C502" s="22"/>
    </row>
    <row r="503" ht="15">
      <c r="C503" s="22"/>
    </row>
    <row r="504" ht="15">
      <c r="C504" s="22"/>
    </row>
    <row r="505" ht="15">
      <c r="C505" s="22"/>
    </row>
    <row r="506" ht="15">
      <c r="C506" s="22"/>
    </row>
    <row r="507" ht="15">
      <c r="C507" s="22"/>
    </row>
    <row r="508" ht="15">
      <c r="C508" s="22"/>
    </row>
    <row r="509" ht="15">
      <c r="C509" s="22"/>
    </row>
    <row r="510" ht="15">
      <c r="C510" s="22"/>
    </row>
    <row r="511" ht="15">
      <c r="C511" s="22"/>
    </row>
    <row r="512" ht="15">
      <c r="C512" s="22"/>
    </row>
    <row r="513" ht="15">
      <c r="C513" s="22"/>
    </row>
    <row r="514" ht="15">
      <c r="C514" s="22"/>
    </row>
    <row r="515" ht="15">
      <c r="C515" s="22"/>
    </row>
    <row r="516" ht="15">
      <c r="C516" s="22"/>
    </row>
    <row r="517" ht="15">
      <c r="C517" s="22"/>
    </row>
    <row r="518" ht="15">
      <c r="C518" s="22"/>
    </row>
    <row r="519" ht="15">
      <c r="C519" s="22"/>
    </row>
    <row r="520" ht="15">
      <c r="C520" s="22"/>
    </row>
    <row r="521" ht="15">
      <c r="C521" s="22"/>
    </row>
    <row r="522" ht="15">
      <c r="C522" s="22"/>
    </row>
    <row r="523" ht="15">
      <c r="C523" s="22"/>
    </row>
    <row r="524" ht="15">
      <c r="C524" s="22"/>
    </row>
    <row r="525" ht="15">
      <c r="C525" s="22"/>
    </row>
    <row r="526" ht="15">
      <c r="C526" s="22"/>
    </row>
    <row r="527" ht="15">
      <c r="C527" s="22"/>
    </row>
    <row r="528" ht="15">
      <c r="C528" s="22"/>
    </row>
    <row r="529" ht="15">
      <c r="C529" s="22"/>
    </row>
    <row r="530" ht="15">
      <c r="C530" s="22"/>
    </row>
    <row r="531" ht="15">
      <c r="C531" s="22"/>
    </row>
    <row r="532" ht="15">
      <c r="C532" s="22"/>
    </row>
    <row r="533" ht="15">
      <c r="C533" s="22"/>
    </row>
    <row r="534" ht="15">
      <c r="C534" s="22"/>
    </row>
    <row r="535" ht="15">
      <c r="C535" s="22"/>
    </row>
    <row r="536" ht="15">
      <c r="C536" s="22"/>
    </row>
    <row r="537" ht="15">
      <c r="C537" s="22"/>
    </row>
    <row r="538" ht="15">
      <c r="C538" s="22"/>
    </row>
    <row r="539" ht="15">
      <c r="C539" s="22"/>
    </row>
    <row r="540" ht="15">
      <c r="C540" s="22"/>
    </row>
    <row r="541" ht="15">
      <c r="C541" s="22"/>
    </row>
    <row r="542" ht="15">
      <c r="C542" s="22"/>
    </row>
    <row r="543" ht="15">
      <c r="C543" s="22"/>
    </row>
    <row r="544" ht="15">
      <c r="C544" s="22"/>
    </row>
    <row r="545" ht="15">
      <c r="C545" s="22"/>
    </row>
    <row r="546" ht="15">
      <c r="C546" s="22"/>
    </row>
    <row r="547" ht="15">
      <c r="C547" s="22"/>
    </row>
    <row r="548" ht="15">
      <c r="C548" s="22"/>
    </row>
    <row r="549" ht="15">
      <c r="C549" s="22"/>
    </row>
    <row r="550" ht="15">
      <c r="C550" s="22"/>
    </row>
    <row r="551" ht="15">
      <c r="C551" s="22"/>
    </row>
    <row r="552" ht="15">
      <c r="C552" s="22"/>
    </row>
    <row r="553" ht="15">
      <c r="C553" s="22"/>
    </row>
    <row r="554" ht="15">
      <c r="C554" s="22"/>
    </row>
    <row r="555" ht="15">
      <c r="C555" s="22"/>
    </row>
    <row r="556" ht="15">
      <c r="C556" s="22"/>
    </row>
    <row r="557" ht="15">
      <c r="C557" s="22"/>
    </row>
    <row r="558" ht="15">
      <c r="C558" s="22"/>
    </row>
    <row r="559" ht="15">
      <c r="C559" s="22"/>
    </row>
    <row r="560" ht="15">
      <c r="C560" s="22"/>
    </row>
    <row r="561" ht="15">
      <c r="C561" s="22"/>
    </row>
    <row r="562" ht="15">
      <c r="C562" s="22"/>
    </row>
    <row r="563" ht="15">
      <c r="C563" s="22"/>
    </row>
    <row r="564" ht="15">
      <c r="C564" s="22"/>
    </row>
    <row r="565" ht="15">
      <c r="C565" s="22"/>
    </row>
    <row r="566" ht="15">
      <c r="C566" s="22"/>
    </row>
    <row r="567" ht="15">
      <c r="C567" s="22"/>
    </row>
    <row r="568" ht="15">
      <c r="C568" s="22"/>
    </row>
    <row r="569" ht="15">
      <c r="C569" s="22"/>
    </row>
    <row r="570" ht="15">
      <c r="C570" s="22"/>
    </row>
    <row r="571" ht="15">
      <c r="C571" s="22"/>
    </row>
    <row r="572" ht="15">
      <c r="C572" s="22"/>
    </row>
    <row r="573" ht="15">
      <c r="C573" s="22"/>
    </row>
    <row r="574" ht="15">
      <c r="C574" s="22"/>
    </row>
    <row r="575" ht="15">
      <c r="C575" s="22"/>
    </row>
    <row r="576" ht="15">
      <c r="C576" s="22"/>
    </row>
    <row r="577" ht="15">
      <c r="C577" s="22"/>
    </row>
    <row r="578" ht="15">
      <c r="C578" s="22"/>
    </row>
    <row r="579" ht="15">
      <c r="C579" s="22"/>
    </row>
    <row r="580" ht="15">
      <c r="C580" s="22"/>
    </row>
    <row r="581" ht="15">
      <c r="C581" s="22"/>
    </row>
    <row r="582" ht="15">
      <c r="C582" s="22"/>
    </row>
    <row r="583" ht="15">
      <c r="C583" s="22"/>
    </row>
    <row r="584" ht="15">
      <c r="C584" s="22"/>
    </row>
    <row r="585" ht="15">
      <c r="C585" s="22"/>
    </row>
    <row r="586" ht="15">
      <c r="C586" s="22"/>
    </row>
    <row r="587" ht="15">
      <c r="C587" s="22"/>
    </row>
    <row r="588" ht="15">
      <c r="C588" s="22"/>
    </row>
    <row r="589" ht="15">
      <c r="C589" s="22"/>
    </row>
    <row r="590" ht="15">
      <c r="C590" s="22"/>
    </row>
    <row r="591" ht="15">
      <c r="C591" s="22"/>
    </row>
    <row r="592" ht="15">
      <c r="C592" s="22"/>
    </row>
    <row r="593" ht="15">
      <c r="C593" s="22"/>
    </row>
    <row r="594" ht="15">
      <c r="C594" s="22"/>
    </row>
    <row r="595" ht="15">
      <c r="C595" s="22"/>
    </row>
    <row r="596" ht="15">
      <c r="C596" s="22"/>
    </row>
    <row r="597" ht="15">
      <c r="C597" s="22"/>
    </row>
    <row r="598" ht="15">
      <c r="C598" s="22"/>
    </row>
    <row r="599" ht="15">
      <c r="C599" s="22"/>
    </row>
    <row r="600" ht="15">
      <c r="C600" s="22"/>
    </row>
    <row r="601" ht="15">
      <c r="C601" s="22"/>
    </row>
    <row r="602" ht="15">
      <c r="C602" s="22"/>
    </row>
    <row r="603" ht="15">
      <c r="C603" s="22"/>
    </row>
    <row r="604" ht="15">
      <c r="C604" s="22"/>
    </row>
    <row r="605" ht="15">
      <c r="C605" s="22"/>
    </row>
    <row r="606" ht="15">
      <c r="C606" s="22"/>
    </row>
    <row r="607" ht="15">
      <c r="C607" s="22"/>
    </row>
    <row r="608" ht="15">
      <c r="C608" s="22"/>
    </row>
    <row r="609" ht="15">
      <c r="C609" s="22"/>
    </row>
    <row r="610" ht="15">
      <c r="C610" s="22"/>
    </row>
    <row r="611" ht="15">
      <c r="C611" s="22"/>
    </row>
    <row r="612" ht="15">
      <c r="C612" s="22"/>
    </row>
    <row r="613" ht="15">
      <c r="C613" s="22"/>
    </row>
    <row r="614" ht="15">
      <c r="C614" s="22"/>
    </row>
    <row r="615" ht="15">
      <c r="C615" s="22"/>
    </row>
    <row r="616" ht="15">
      <c r="C616" s="22"/>
    </row>
    <row r="617" ht="15">
      <c r="C617" s="22"/>
    </row>
    <row r="618" ht="15">
      <c r="C618" s="22"/>
    </row>
    <row r="619" ht="15">
      <c r="C619" s="22"/>
    </row>
    <row r="620" ht="15">
      <c r="C620" s="22"/>
    </row>
    <row r="621" ht="15">
      <c r="C621" s="22"/>
    </row>
    <row r="622" ht="15">
      <c r="C622" s="22"/>
    </row>
    <row r="623" ht="15">
      <c r="C623" s="22"/>
    </row>
    <row r="624" ht="15">
      <c r="C624" s="22"/>
    </row>
    <row r="625" ht="15">
      <c r="C625" s="22"/>
    </row>
    <row r="626" ht="15">
      <c r="C626" s="22"/>
    </row>
    <row r="627" ht="15">
      <c r="C627" s="22"/>
    </row>
    <row r="628" ht="15">
      <c r="C628" s="22"/>
    </row>
    <row r="629" ht="15">
      <c r="C629" s="22"/>
    </row>
    <row r="630" ht="15">
      <c r="C630" s="22"/>
    </row>
    <row r="631" ht="15">
      <c r="C631" s="22"/>
    </row>
    <row r="632" ht="15">
      <c r="C632" s="22"/>
    </row>
    <row r="633" ht="15">
      <c r="C633" s="22"/>
    </row>
    <row r="634" ht="15">
      <c r="C634" s="22"/>
    </row>
    <row r="635" ht="15">
      <c r="C635" s="22"/>
    </row>
    <row r="636" ht="15">
      <c r="C636" s="22"/>
    </row>
    <row r="637" ht="15">
      <c r="C637" s="22"/>
    </row>
    <row r="638" ht="15">
      <c r="C638" s="22"/>
    </row>
    <row r="639" ht="15">
      <c r="C639" s="22"/>
    </row>
    <row r="640" ht="15">
      <c r="C640" s="22"/>
    </row>
    <row r="641" ht="15">
      <c r="C641" s="22"/>
    </row>
    <row r="642" ht="15">
      <c r="C642" s="22"/>
    </row>
    <row r="643" ht="15">
      <c r="C643" s="22"/>
    </row>
    <row r="644" ht="15">
      <c r="C644" s="22"/>
    </row>
    <row r="645" ht="15">
      <c r="C645" s="22"/>
    </row>
    <row r="646" ht="15">
      <c r="C646" s="22"/>
    </row>
    <row r="647" ht="15">
      <c r="C647" s="22"/>
    </row>
    <row r="648" ht="15">
      <c r="C648" s="22"/>
    </row>
    <row r="649" ht="15">
      <c r="C649" s="22"/>
    </row>
    <row r="650" ht="15">
      <c r="C650" s="22"/>
    </row>
    <row r="651" ht="15">
      <c r="C651" s="22"/>
    </row>
    <row r="652" ht="15">
      <c r="C652" s="22"/>
    </row>
    <row r="653" ht="15">
      <c r="C653" s="22"/>
    </row>
    <row r="654" ht="15">
      <c r="C654" s="22"/>
    </row>
    <row r="655" ht="15">
      <c r="C655" s="22"/>
    </row>
    <row r="656" ht="15">
      <c r="C656" s="22"/>
    </row>
    <row r="657" ht="15">
      <c r="C657" s="22"/>
    </row>
    <row r="658" ht="15">
      <c r="C658" s="22"/>
    </row>
    <row r="659" ht="15">
      <c r="C659" s="22"/>
    </row>
    <row r="660" ht="15">
      <c r="C660" s="22"/>
    </row>
    <row r="661" ht="15">
      <c r="C661" s="22"/>
    </row>
    <row r="662" ht="15">
      <c r="C662" s="22"/>
    </row>
    <row r="663" ht="15">
      <c r="C663" s="22"/>
    </row>
    <row r="664" ht="15">
      <c r="C664" s="22"/>
    </row>
    <row r="665" ht="15">
      <c r="C665" s="22"/>
    </row>
    <row r="666" ht="15">
      <c r="C666" s="22"/>
    </row>
    <row r="667" ht="15">
      <c r="C667" s="22"/>
    </row>
    <row r="668" ht="15">
      <c r="C668" s="22"/>
    </row>
    <row r="669" ht="15">
      <c r="C669" s="22"/>
    </row>
    <row r="670" ht="15">
      <c r="C670" s="22"/>
    </row>
    <row r="671" ht="15">
      <c r="C671" s="22"/>
    </row>
    <row r="672" ht="15">
      <c r="C672" s="22"/>
    </row>
    <row r="673" ht="15">
      <c r="C673" s="22"/>
    </row>
    <row r="674" ht="15">
      <c r="C674" s="22"/>
    </row>
    <row r="675" ht="15">
      <c r="C675" s="22"/>
    </row>
    <row r="676" ht="15">
      <c r="C676" s="22"/>
    </row>
    <row r="677" ht="15">
      <c r="C677" s="22"/>
    </row>
    <row r="678" ht="15">
      <c r="C678" s="22"/>
    </row>
    <row r="679" ht="15">
      <c r="C679" s="22"/>
    </row>
    <row r="680" ht="15">
      <c r="C680" s="22"/>
    </row>
    <row r="681" ht="15">
      <c r="C681" s="22"/>
    </row>
    <row r="682" ht="15">
      <c r="C682" s="22"/>
    </row>
    <row r="683" ht="15">
      <c r="C683" s="22"/>
    </row>
    <row r="684" ht="15">
      <c r="C684" s="22"/>
    </row>
    <row r="685" ht="15">
      <c r="C685" s="22"/>
    </row>
    <row r="686" ht="15">
      <c r="C686" s="22"/>
    </row>
    <row r="687" ht="15">
      <c r="C687" s="22"/>
    </row>
    <row r="688" ht="15">
      <c r="C688" s="22"/>
    </row>
    <row r="689" ht="15">
      <c r="C689" s="22"/>
    </row>
    <row r="690" ht="15">
      <c r="C690" s="22"/>
    </row>
    <row r="691" ht="15">
      <c r="C691" s="22"/>
    </row>
    <row r="692" ht="15">
      <c r="C692" s="22"/>
    </row>
    <row r="693" ht="15">
      <c r="C693" s="22"/>
    </row>
    <row r="694" ht="15">
      <c r="C694" s="22"/>
    </row>
    <row r="695" ht="15">
      <c r="C695" s="22"/>
    </row>
    <row r="696" ht="15">
      <c r="C696" s="22"/>
    </row>
    <row r="697" ht="15">
      <c r="C697" s="22"/>
    </row>
    <row r="698" ht="15">
      <c r="C698" s="22"/>
    </row>
    <row r="699" ht="15">
      <c r="C699" s="22"/>
    </row>
    <row r="700" ht="15">
      <c r="C700" s="22"/>
    </row>
    <row r="701" ht="15">
      <c r="C701" s="22"/>
    </row>
    <row r="702" ht="15">
      <c r="C702" s="22"/>
    </row>
    <row r="703" ht="15">
      <c r="C703" s="22"/>
    </row>
    <row r="704" ht="15">
      <c r="C704" s="22"/>
    </row>
    <row r="705" ht="15">
      <c r="C705" s="22"/>
    </row>
    <row r="706" ht="15">
      <c r="C706" s="22"/>
    </row>
    <row r="707" ht="15">
      <c r="C707" s="22"/>
    </row>
    <row r="708" ht="15">
      <c r="C708" s="22"/>
    </row>
    <row r="709" ht="15">
      <c r="C709" s="22"/>
    </row>
    <row r="710" ht="15">
      <c r="C710" s="22"/>
    </row>
    <row r="711" ht="15">
      <c r="C711" s="22"/>
    </row>
    <row r="712" ht="15">
      <c r="C712" s="22"/>
    </row>
    <row r="713" ht="15">
      <c r="C713" s="22"/>
    </row>
    <row r="714" ht="15">
      <c r="C714" s="22"/>
    </row>
    <row r="715" ht="15">
      <c r="C715" s="22"/>
    </row>
    <row r="716" ht="15">
      <c r="C716" s="22"/>
    </row>
    <row r="717" ht="15">
      <c r="C717" s="22"/>
    </row>
    <row r="718" ht="15">
      <c r="C718" s="22"/>
    </row>
    <row r="719" ht="15">
      <c r="C719" s="22"/>
    </row>
    <row r="720" ht="15">
      <c r="C720" s="22"/>
    </row>
    <row r="721" ht="15">
      <c r="C721" s="22"/>
    </row>
    <row r="722" ht="15">
      <c r="C722" s="22"/>
    </row>
    <row r="723" ht="15">
      <c r="C723" s="22"/>
    </row>
    <row r="724" ht="15">
      <c r="C724" s="22"/>
    </row>
    <row r="725" ht="15">
      <c r="C725" s="22"/>
    </row>
    <row r="726" ht="15">
      <c r="C726" s="22"/>
    </row>
    <row r="727" ht="15">
      <c r="C727" s="22"/>
    </row>
    <row r="728" ht="15">
      <c r="C728" s="22"/>
    </row>
    <row r="729" ht="15">
      <c r="C729" s="22"/>
    </row>
    <row r="730" ht="15">
      <c r="C730" s="22"/>
    </row>
    <row r="731" ht="15">
      <c r="C731" s="22"/>
    </row>
    <row r="732" ht="15">
      <c r="C732" s="22"/>
    </row>
    <row r="733" ht="15">
      <c r="C733" s="22"/>
    </row>
    <row r="734" ht="15">
      <c r="C734" s="22"/>
    </row>
    <row r="735" ht="15">
      <c r="C735" s="22"/>
    </row>
    <row r="736" ht="15">
      <c r="C736" s="22"/>
    </row>
    <row r="737" ht="15">
      <c r="C737" s="22"/>
    </row>
    <row r="738" ht="15">
      <c r="C738" s="22"/>
    </row>
    <row r="739" ht="15">
      <c r="C739" s="22"/>
    </row>
    <row r="740" ht="15">
      <c r="C740" s="22"/>
    </row>
    <row r="741" ht="15">
      <c r="C741" s="22"/>
    </row>
    <row r="742" ht="15">
      <c r="C742" s="22"/>
    </row>
    <row r="743" ht="15">
      <c r="C743" s="22"/>
    </row>
    <row r="744" ht="15">
      <c r="C744" s="22"/>
    </row>
    <row r="745" ht="15">
      <c r="C745" s="22"/>
    </row>
    <row r="746" ht="15">
      <c r="C746" s="22"/>
    </row>
    <row r="747" ht="15">
      <c r="C747" s="22"/>
    </row>
    <row r="748" ht="15">
      <c r="C748" s="22"/>
    </row>
    <row r="749" ht="15">
      <c r="C749" s="22"/>
    </row>
    <row r="750" ht="15">
      <c r="C750" s="22"/>
    </row>
    <row r="751" ht="15">
      <c r="C751" s="22"/>
    </row>
    <row r="752" ht="15">
      <c r="C752" s="22"/>
    </row>
    <row r="753" ht="15">
      <c r="C753" s="22"/>
    </row>
    <row r="754" ht="15">
      <c r="C754" s="22"/>
    </row>
    <row r="755" ht="15">
      <c r="C755" s="22"/>
    </row>
    <row r="756" ht="15">
      <c r="C756" s="22"/>
    </row>
    <row r="757" ht="15">
      <c r="C757" s="22"/>
    </row>
    <row r="758" ht="15">
      <c r="C758" s="22"/>
    </row>
    <row r="759" ht="15">
      <c r="C759" s="22"/>
    </row>
    <row r="760" ht="15">
      <c r="C760" s="22"/>
    </row>
    <row r="761" ht="15">
      <c r="C761" s="22"/>
    </row>
    <row r="762" ht="15">
      <c r="C762" s="22"/>
    </row>
    <row r="763" ht="15">
      <c r="C763" s="22"/>
    </row>
    <row r="764" ht="15">
      <c r="C764" s="22"/>
    </row>
    <row r="765" ht="15">
      <c r="C765" s="22"/>
    </row>
    <row r="766" ht="15">
      <c r="C766" s="22"/>
    </row>
    <row r="767" ht="15">
      <c r="C767" s="22"/>
    </row>
    <row r="768" ht="15">
      <c r="C768" s="22"/>
    </row>
    <row r="769" ht="15">
      <c r="C769" s="22"/>
    </row>
    <row r="770" ht="15">
      <c r="C770" s="22"/>
    </row>
    <row r="771" ht="15">
      <c r="C771" s="22"/>
    </row>
    <row r="772" ht="15">
      <c r="C772" s="22"/>
    </row>
    <row r="773" ht="15">
      <c r="C773" s="22"/>
    </row>
    <row r="774" ht="15">
      <c r="C774" s="22"/>
    </row>
    <row r="775" ht="15">
      <c r="C775" s="22"/>
    </row>
    <row r="776" ht="15">
      <c r="C776" s="22"/>
    </row>
    <row r="777" ht="15">
      <c r="C777" s="22"/>
    </row>
    <row r="778" ht="15">
      <c r="C778" s="22"/>
    </row>
    <row r="779" ht="15">
      <c r="C779" s="22"/>
    </row>
    <row r="780" ht="15">
      <c r="C780" s="22"/>
    </row>
    <row r="781" ht="15">
      <c r="C781" s="22"/>
    </row>
    <row r="782" ht="15">
      <c r="C782" s="22"/>
    </row>
    <row r="783" ht="15">
      <c r="C783" s="22"/>
    </row>
    <row r="784" ht="15">
      <c r="C784" s="22"/>
    </row>
    <row r="785" ht="15">
      <c r="C785" s="22"/>
    </row>
    <row r="786" ht="15">
      <c r="C786" s="22"/>
    </row>
    <row r="787" ht="15">
      <c r="C787" s="22"/>
    </row>
    <row r="788" ht="15">
      <c r="C788" s="22"/>
    </row>
    <row r="789" ht="15">
      <c r="C789" s="22"/>
    </row>
    <row r="790" ht="15">
      <c r="C790" s="22"/>
    </row>
    <row r="791" ht="15">
      <c r="C791" s="22"/>
    </row>
    <row r="792" ht="15">
      <c r="C792" s="22"/>
    </row>
    <row r="793" ht="15">
      <c r="C793" s="22"/>
    </row>
    <row r="794" ht="15">
      <c r="C794" s="22"/>
    </row>
    <row r="795" ht="15">
      <c r="C795" s="22"/>
    </row>
    <row r="796" ht="15">
      <c r="C796" s="22"/>
    </row>
    <row r="797" ht="15">
      <c r="C797" s="22"/>
    </row>
    <row r="798" ht="15">
      <c r="C798" s="22"/>
    </row>
    <row r="799" ht="15">
      <c r="C799" s="22"/>
    </row>
    <row r="800" ht="15">
      <c r="C800" s="22"/>
    </row>
    <row r="801" ht="15">
      <c r="C801" s="22"/>
    </row>
    <row r="802" ht="15">
      <c r="C802" s="22"/>
    </row>
    <row r="803" ht="15">
      <c r="C803" s="22"/>
    </row>
    <row r="804" ht="15">
      <c r="C804" s="22"/>
    </row>
    <row r="805" ht="15">
      <c r="C805" s="22"/>
    </row>
    <row r="806" ht="15">
      <c r="C806" s="22"/>
    </row>
    <row r="807" ht="15">
      <c r="C807" s="22"/>
    </row>
    <row r="808" ht="15">
      <c r="C808" s="22"/>
    </row>
    <row r="809" ht="15">
      <c r="C809" s="22"/>
    </row>
    <row r="810" ht="15">
      <c r="C810" s="22"/>
    </row>
    <row r="811" ht="15">
      <c r="C811" s="22"/>
    </row>
    <row r="812" ht="15">
      <c r="C812" s="22"/>
    </row>
    <row r="813" ht="15">
      <c r="C813" s="22"/>
    </row>
    <row r="814" ht="15">
      <c r="C814" s="22"/>
    </row>
    <row r="815" ht="15">
      <c r="C815" s="22"/>
    </row>
    <row r="816" ht="15">
      <c r="C816" s="22"/>
    </row>
    <row r="817" ht="15">
      <c r="C817" s="22"/>
    </row>
    <row r="818" ht="15">
      <c r="C818" s="22"/>
    </row>
    <row r="819" ht="15">
      <c r="C819" s="22"/>
    </row>
    <row r="820" ht="15">
      <c r="C820" s="22"/>
    </row>
    <row r="821" ht="15">
      <c r="C821" s="22"/>
    </row>
    <row r="822" ht="15">
      <c r="C822" s="22"/>
    </row>
    <row r="823" ht="15">
      <c r="C823" s="22"/>
    </row>
    <row r="824" ht="15">
      <c r="C824" s="22"/>
    </row>
    <row r="825" ht="15">
      <c r="C825" s="22"/>
    </row>
    <row r="826" ht="15">
      <c r="C826" s="22"/>
    </row>
    <row r="827" ht="15">
      <c r="C827" s="22"/>
    </row>
    <row r="828" ht="15">
      <c r="C828" s="22"/>
    </row>
    <row r="829" ht="15">
      <c r="C829" s="22"/>
    </row>
    <row r="830" ht="15">
      <c r="C830" s="22"/>
    </row>
    <row r="831" ht="15">
      <c r="C831" s="22"/>
    </row>
    <row r="832" ht="15">
      <c r="C832" s="22"/>
    </row>
    <row r="833" ht="15">
      <c r="C833" s="22"/>
    </row>
    <row r="834" ht="15">
      <c r="C834" s="22"/>
    </row>
    <row r="835" ht="15">
      <c r="C835" s="22"/>
    </row>
    <row r="836" ht="15">
      <c r="C836" s="22"/>
    </row>
    <row r="837" ht="15">
      <c r="C837" s="22"/>
    </row>
    <row r="838" ht="15">
      <c r="C838" s="22"/>
    </row>
    <row r="839" ht="15">
      <c r="C839" s="22"/>
    </row>
    <row r="840" ht="15">
      <c r="C840" s="22"/>
    </row>
    <row r="841" ht="15">
      <c r="C841" s="22"/>
    </row>
    <row r="842" ht="15">
      <c r="C842" s="22"/>
    </row>
    <row r="843" ht="15">
      <c r="C843" s="22"/>
    </row>
    <row r="844" ht="15">
      <c r="C844" s="22"/>
    </row>
    <row r="845" ht="15">
      <c r="C845" s="22"/>
    </row>
    <row r="846" ht="15">
      <c r="C846" s="22"/>
    </row>
    <row r="847" ht="15">
      <c r="C847" s="22"/>
    </row>
    <row r="848" ht="15">
      <c r="C848" s="22"/>
    </row>
    <row r="849" ht="15">
      <c r="C849" s="22"/>
    </row>
    <row r="850" ht="15">
      <c r="C850" s="22"/>
    </row>
    <row r="851" ht="15">
      <c r="C851" s="22"/>
    </row>
    <row r="852" ht="15">
      <c r="C852" s="22"/>
    </row>
    <row r="853" ht="15">
      <c r="C853" s="22"/>
    </row>
    <row r="854" ht="15">
      <c r="C854" s="22"/>
    </row>
    <row r="855" ht="15">
      <c r="C855" s="22"/>
    </row>
    <row r="856" ht="15">
      <c r="C856" s="22"/>
    </row>
    <row r="857" ht="15">
      <c r="C857" s="22"/>
    </row>
    <row r="858" ht="15">
      <c r="C858" s="22"/>
    </row>
    <row r="859" ht="15">
      <c r="C859" s="22"/>
    </row>
    <row r="860" ht="15">
      <c r="C860" s="22"/>
    </row>
    <row r="861" ht="15">
      <c r="C861" s="22"/>
    </row>
    <row r="862" ht="15">
      <c r="C862" s="22"/>
    </row>
    <row r="863" ht="15">
      <c r="C863" s="22"/>
    </row>
    <row r="864" ht="15">
      <c r="C864" s="22"/>
    </row>
    <row r="865" ht="15">
      <c r="C865" s="22"/>
    </row>
    <row r="866" ht="15">
      <c r="C866" s="22"/>
    </row>
    <row r="867" ht="15">
      <c r="C867" s="22"/>
    </row>
    <row r="868" ht="15">
      <c r="C868" s="22"/>
    </row>
    <row r="869" ht="15">
      <c r="C869" s="22"/>
    </row>
    <row r="870" ht="15">
      <c r="C870" s="22"/>
    </row>
    <row r="871" ht="15">
      <c r="C871" s="22"/>
    </row>
    <row r="872" ht="15">
      <c r="C872" s="22"/>
    </row>
    <row r="873" ht="15">
      <c r="C873" s="22"/>
    </row>
    <row r="874" ht="15">
      <c r="C874" s="22"/>
    </row>
    <row r="875" ht="15">
      <c r="C875" s="22"/>
    </row>
    <row r="876" ht="15">
      <c r="C876" s="22"/>
    </row>
    <row r="877" ht="15">
      <c r="C877" s="22"/>
    </row>
    <row r="878" ht="15">
      <c r="C878" s="22"/>
    </row>
    <row r="879" ht="15">
      <c r="C879" s="22"/>
    </row>
    <row r="880" ht="15">
      <c r="C880" s="22"/>
    </row>
    <row r="881" ht="15">
      <c r="C881" s="22"/>
    </row>
    <row r="882" ht="15">
      <c r="C882" s="22"/>
    </row>
    <row r="883" ht="15">
      <c r="C883" s="22"/>
    </row>
    <row r="884" ht="15">
      <c r="C884" s="22"/>
    </row>
    <row r="885" ht="15">
      <c r="C885" s="22"/>
    </row>
    <row r="886" ht="15">
      <c r="C886" s="22"/>
    </row>
    <row r="887" ht="15">
      <c r="C887" s="22"/>
    </row>
    <row r="888" ht="15">
      <c r="C888" s="22"/>
    </row>
    <row r="889" ht="15">
      <c r="C889" s="22"/>
    </row>
    <row r="890" ht="15">
      <c r="C890" s="22"/>
    </row>
    <row r="891" ht="15">
      <c r="C891" s="22"/>
    </row>
    <row r="892" ht="15">
      <c r="C892" s="22"/>
    </row>
    <row r="893" ht="15">
      <c r="C893" s="22"/>
    </row>
    <row r="894" ht="15">
      <c r="C894" s="22"/>
    </row>
    <row r="895" ht="15">
      <c r="C895" s="22"/>
    </row>
    <row r="896" ht="15">
      <c r="C896" s="22"/>
    </row>
    <row r="897" ht="15">
      <c r="C897" s="22"/>
    </row>
    <row r="898" ht="15">
      <c r="C898" s="22"/>
    </row>
    <row r="899" ht="15">
      <c r="C899" s="22"/>
    </row>
    <row r="900" ht="15">
      <c r="C900" s="22"/>
    </row>
    <row r="901" ht="15">
      <c r="C901" s="22"/>
    </row>
    <row r="902" ht="15">
      <c r="C902" s="22"/>
    </row>
    <row r="903" ht="15">
      <c r="C903" s="22"/>
    </row>
    <row r="904" ht="15">
      <c r="C904" s="22"/>
    </row>
    <row r="905" ht="15">
      <c r="C905" s="22"/>
    </row>
    <row r="906" ht="15">
      <c r="C906" s="22"/>
    </row>
    <row r="907" ht="15">
      <c r="C907" s="22"/>
    </row>
    <row r="908" ht="15">
      <c r="C908" s="22"/>
    </row>
    <row r="909" ht="15">
      <c r="C909" s="22"/>
    </row>
    <row r="910" ht="15">
      <c r="C910" s="22"/>
    </row>
    <row r="911" ht="15">
      <c r="C911" s="22"/>
    </row>
    <row r="912" ht="15">
      <c r="C912" s="22"/>
    </row>
    <row r="913" ht="15">
      <c r="C913" s="22"/>
    </row>
    <row r="914" ht="15">
      <c r="C914" s="22"/>
    </row>
    <row r="915" ht="15">
      <c r="C915" s="22"/>
    </row>
    <row r="916" ht="15">
      <c r="C916" s="22"/>
    </row>
    <row r="917" ht="15">
      <c r="C917" s="22"/>
    </row>
    <row r="918" ht="15">
      <c r="C918" s="22"/>
    </row>
    <row r="919" ht="15">
      <c r="C919" s="22"/>
    </row>
    <row r="920" ht="15">
      <c r="C920" s="22"/>
    </row>
    <row r="921" ht="15">
      <c r="C921" s="22"/>
    </row>
    <row r="922" ht="15">
      <c r="C922" s="22"/>
    </row>
    <row r="923" ht="15">
      <c r="C923" s="22"/>
    </row>
    <row r="924" ht="15">
      <c r="C924" s="22"/>
    </row>
    <row r="925" ht="15">
      <c r="C925" s="22"/>
    </row>
    <row r="926" ht="15">
      <c r="C926" s="22"/>
    </row>
    <row r="927" ht="15">
      <c r="C927" s="22"/>
    </row>
    <row r="928" ht="15">
      <c r="C928" s="22"/>
    </row>
    <row r="929" ht="15">
      <c r="C929" s="22"/>
    </row>
    <row r="930" ht="15">
      <c r="C930" s="22"/>
    </row>
    <row r="931" ht="15">
      <c r="C931" s="22"/>
    </row>
    <row r="932" ht="15">
      <c r="C932" s="22"/>
    </row>
    <row r="933" ht="15">
      <c r="C933" s="22"/>
    </row>
    <row r="934" ht="15">
      <c r="C934" s="22"/>
    </row>
    <row r="935" ht="15">
      <c r="C935" s="22"/>
    </row>
    <row r="936" ht="15">
      <c r="C936" s="22"/>
    </row>
    <row r="937" ht="15">
      <c r="C937" s="22"/>
    </row>
    <row r="938" ht="15">
      <c r="C938" s="22"/>
    </row>
    <row r="939" ht="15">
      <c r="C939" s="22"/>
    </row>
    <row r="940" ht="15">
      <c r="C940" s="22"/>
    </row>
    <row r="941" ht="15">
      <c r="C941" s="22"/>
    </row>
    <row r="942" ht="15">
      <c r="C942" s="22"/>
    </row>
    <row r="943" ht="15">
      <c r="C943" s="22"/>
    </row>
    <row r="944" ht="15">
      <c r="C944" s="22"/>
    </row>
    <row r="945" ht="15">
      <c r="C945" s="22"/>
    </row>
    <row r="946" ht="15">
      <c r="C946" s="22"/>
    </row>
    <row r="947" ht="15">
      <c r="C947" s="22"/>
    </row>
    <row r="948" ht="15">
      <c r="C948" s="22"/>
    </row>
    <row r="949" ht="15">
      <c r="C949" s="22"/>
    </row>
    <row r="950" ht="15">
      <c r="C950" s="22"/>
    </row>
    <row r="951" ht="15">
      <c r="C951" s="22"/>
    </row>
    <row r="952" ht="15">
      <c r="C952" s="22"/>
    </row>
    <row r="953" ht="15">
      <c r="C953" s="22"/>
    </row>
    <row r="954" ht="15">
      <c r="C954" s="22"/>
    </row>
    <row r="955" ht="15">
      <c r="C955" s="22"/>
    </row>
    <row r="956" ht="15">
      <c r="C956" s="22"/>
    </row>
    <row r="957" ht="15">
      <c r="C957" s="22"/>
    </row>
    <row r="958" ht="15">
      <c r="C958" s="22"/>
    </row>
    <row r="959" ht="15">
      <c r="C959" s="22"/>
    </row>
    <row r="960" ht="15">
      <c r="C960" s="22"/>
    </row>
    <row r="961" ht="15">
      <c r="C961" s="22"/>
    </row>
    <row r="962" ht="15">
      <c r="C962" s="22"/>
    </row>
    <row r="963" ht="15">
      <c r="C963" s="22"/>
    </row>
    <row r="964" ht="15">
      <c r="C964" s="22"/>
    </row>
    <row r="965" ht="15">
      <c r="C965" s="22"/>
    </row>
    <row r="966" ht="15">
      <c r="C966" s="22"/>
    </row>
    <row r="967" ht="15">
      <c r="C967" s="22"/>
    </row>
    <row r="968" ht="15">
      <c r="C968" s="22"/>
    </row>
    <row r="969" ht="15">
      <c r="C969" s="22"/>
    </row>
    <row r="970" ht="15">
      <c r="C970" s="22"/>
    </row>
    <row r="971" ht="15">
      <c r="C971" s="22"/>
    </row>
    <row r="972" ht="15">
      <c r="C972" s="22"/>
    </row>
    <row r="973" ht="15">
      <c r="C973" s="22"/>
    </row>
    <row r="974" ht="15">
      <c r="C974" s="22"/>
    </row>
    <row r="975" ht="15">
      <c r="C975" s="22"/>
    </row>
    <row r="976" ht="15">
      <c r="C976" s="22"/>
    </row>
    <row r="977" ht="15">
      <c r="C977" s="22"/>
    </row>
    <row r="978" ht="15">
      <c r="C978" s="22"/>
    </row>
    <row r="979" ht="15">
      <c r="C979" s="22"/>
    </row>
    <row r="980" ht="15">
      <c r="C980" s="22"/>
    </row>
    <row r="981" ht="15">
      <c r="C981" s="22"/>
    </row>
    <row r="982" ht="15">
      <c r="C982" s="22"/>
    </row>
    <row r="983" ht="15">
      <c r="C983" s="22"/>
    </row>
    <row r="984" ht="15">
      <c r="C984" s="22"/>
    </row>
    <row r="985" ht="15">
      <c r="C985" s="22"/>
    </row>
    <row r="986" ht="15">
      <c r="C986" s="22"/>
    </row>
    <row r="987" ht="15">
      <c r="C987" s="22"/>
    </row>
    <row r="988" ht="15">
      <c r="C988" s="22"/>
    </row>
    <row r="989" ht="15">
      <c r="C989" s="22"/>
    </row>
    <row r="990" ht="15">
      <c r="C990" s="22"/>
    </row>
    <row r="991" ht="15">
      <c r="C991" s="22"/>
    </row>
    <row r="992" ht="15">
      <c r="C992" s="22"/>
    </row>
    <row r="993" ht="15">
      <c r="C993" s="22"/>
    </row>
    <row r="994" ht="15">
      <c r="C994" s="22"/>
    </row>
    <row r="995" ht="15">
      <c r="C995" s="22"/>
    </row>
    <row r="996" ht="15">
      <c r="C996" s="22"/>
    </row>
    <row r="997" ht="15">
      <c r="C997" s="22"/>
    </row>
    <row r="998" ht="15">
      <c r="C998" s="22"/>
    </row>
    <row r="999" ht="15">
      <c r="C999" s="22"/>
    </row>
    <row r="1000" ht="15">
      <c r="C1000" s="22"/>
    </row>
    <row r="1001" ht="15">
      <c r="C1001" s="22"/>
    </row>
    <row r="1002" ht="15">
      <c r="C1002" s="22"/>
    </row>
    <row r="1003" ht="15">
      <c r="C1003" s="22"/>
    </row>
    <row r="1004" ht="15">
      <c r="C1004" s="22"/>
    </row>
    <row r="1005" ht="15">
      <c r="C1005" s="22"/>
    </row>
    <row r="1006" ht="15">
      <c r="C1006" s="22"/>
    </row>
    <row r="1007" ht="15">
      <c r="C1007" s="22"/>
    </row>
    <row r="1008" ht="15">
      <c r="C1008" s="22"/>
    </row>
    <row r="1009" ht="15">
      <c r="C1009" s="22"/>
    </row>
    <row r="1010" ht="15">
      <c r="C1010" s="22"/>
    </row>
    <row r="1011" ht="15">
      <c r="C1011" s="22"/>
    </row>
    <row r="1012" ht="15">
      <c r="C1012" s="22"/>
    </row>
    <row r="1013" ht="15">
      <c r="C1013" s="22"/>
    </row>
    <row r="1014" ht="15">
      <c r="C1014" s="22"/>
    </row>
    <row r="1015" ht="15">
      <c r="C1015" s="22"/>
    </row>
    <row r="1016" ht="15">
      <c r="C1016" s="22"/>
    </row>
    <row r="1017" ht="15">
      <c r="C1017" s="22"/>
    </row>
    <row r="1018" ht="15">
      <c r="C1018" s="22"/>
    </row>
    <row r="1019" ht="15">
      <c r="C1019" s="22"/>
    </row>
    <row r="1020" ht="15">
      <c r="C1020" s="22"/>
    </row>
    <row r="1021" ht="15">
      <c r="C1021" s="22"/>
    </row>
    <row r="1022" ht="15">
      <c r="C1022" s="22"/>
    </row>
    <row r="1023" ht="15">
      <c r="C1023" s="22"/>
    </row>
    <row r="1024" ht="15">
      <c r="C1024" s="22"/>
    </row>
    <row r="1025" ht="15">
      <c r="C1025" s="22"/>
    </row>
    <row r="1026" ht="15">
      <c r="C1026" s="22"/>
    </row>
    <row r="1027" ht="15">
      <c r="C1027" s="22"/>
    </row>
    <row r="1028" ht="15">
      <c r="C1028" s="22"/>
    </row>
    <row r="1029" ht="15">
      <c r="C1029" s="22"/>
    </row>
    <row r="1030" ht="15">
      <c r="C1030" s="22"/>
    </row>
    <row r="1031" ht="15">
      <c r="C1031" s="22"/>
    </row>
    <row r="1032" ht="15">
      <c r="C1032" s="22"/>
    </row>
    <row r="1033" ht="15">
      <c r="C1033" s="22"/>
    </row>
    <row r="1034" ht="15">
      <c r="C1034" s="22"/>
    </row>
    <row r="1035" ht="15">
      <c r="C1035" s="22"/>
    </row>
    <row r="1036" ht="15">
      <c r="C1036" s="22"/>
    </row>
    <row r="1037" ht="15">
      <c r="C1037" s="22"/>
    </row>
    <row r="1038" ht="15">
      <c r="C1038" s="22"/>
    </row>
    <row r="1039" ht="15">
      <c r="C1039" s="22"/>
    </row>
    <row r="1040" ht="15">
      <c r="C1040" s="22"/>
    </row>
    <row r="1041" ht="15">
      <c r="C1041" s="22"/>
    </row>
    <row r="1042" ht="15">
      <c r="C1042" s="22"/>
    </row>
    <row r="1043" ht="15">
      <c r="C1043" s="22"/>
    </row>
    <row r="1044" ht="15">
      <c r="C1044" s="22"/>
    </row>
    <row r="1045" ht="15">
      <c r="C1045" s="22"/>
    </row>
    <row r="1046" ht="15">
      <c r="C1046" s="22"/>
    </row>
    <row r="1047" ht="15">
      <c r="C1047" s="22"/>
    </row>
    <row r="1048" ht="15">
      <c r="C1048" s="22"/>
    </row>
    <row r="1049" ht="15">
      <c r="C1049" s="22"/>
    </row>
    <row r="1050" ht="15">
      <c r="C1050" s="22"/>
    </row>
    <row r="1051" ht="15">
      <c r="C1051" s="22"/>
    </row>
    <row r="1052" ht="15">
      <c r="C1052" s="22"/>
    </row>
    <row r="1053" ht="15">
      <c r="C1053" s="22"/>
    </row>
    <row r="1054" ht="15">
      <c r="C1054" s="22"/>
    </row>
    <row r="1055" ht="15">
      <c r="C1055" s="22"/>
    </row>
    <row r="1056" ht="15">
      <c r="C1056" s="22"/>
    </row>
    <row r="1057" ht="15">
      <c r="C1057" s="22"/>
    </row>
    <row r="1058" ht="15">
      <c r="C1058" s="22"/>
    </row>
    <row r="1059" ht="15">
      <c r="C1059" s="22"/>
    </row>
    <row r="1060" ht="15">
      <c r="C1060" s="22"/>
    </row>
    <row r="1061" ht="15">
      <c r="C1061" s="22"/>
    </row>
    <row r="1062" ht="15">
      <c r="C1062" s="22"/>
    </row>
    <row r="1063" ht="15">
      <c r="C1063" s="22"/>
    </row>
    <row r="1064" ht="15">
      <c r="C1064" s="22"/>
    </row>
    <row r="1065" ht="15">
      <c r="C1065" s="22"/>
    </row>
    <row r="1066" ht="15">
      <c r="C1066" s="22"/>
    </row>
    <row r="1067" ht="15">
      <c r="C1067" s="22"/>
    </row>
    <row r="1068" ht="15">
      <c r="C1068" s="22"/>
    </row>
    <row r="1069" ht="15">
      <c r="C1069" s="22"/>
    </row>
    <row r="1070" ht="15">
      <c r="C1070" s="22"/>
    </row>
    <row r="1071" ht="15">
      <c r="C1071" s="22"/>
    </row>
    <row r="1072" ht="15">
      <c r="C1072" s="22"/>
    </row>
    <row r="1073" ht="15">
      <c r="C1073" s="22"/>
    </row>
    <row r="1074" ht="15">
      <c r="C1074" s="22"/>
    </row>
    <row r="1075" ht="15">
      <c r="C1075" s="22"/>
    </row>
    <row r="1076" ht="15">
      <c r="C1076" s="22"/>
    </row>
    <row r="1077" ht="15">
      <c r="C1077" s="22"/>
    </row>
    <row r="1078" ht="15">
      <c r="C1078" s="22"/>
    </row>
    <row r="1079" ht="15">
      <c r="C1079" s="22"/>
    </row>
    <row r="1080" ht="15">
      <c r="C1080" s="22"/>
    </row>
    <row r="1081" ht="15">
      <c r="C1081" s="22"/>
    </row>
    <row r="1082" ht="15">
      <c r="C1082" s="22"/>
    </row>
    <row r="1083" ht="15">
      <c r="C1083" s="22"/>
    </row>
    <row r="1084" ht="15">
      <c r="C1084" s="22"/>
    </row>
    <row r="1085" ht="15">
      <c r="C1085" s="22"/>
    </row>
    <row r="1086" ht="15">
      <c r="C1086" s="22"/>
    </row>
    <row r="1087" ht="15">
      <c r="C1087" s="22"/>
    </row>
    <row r="1088" ht="15">
      <c r="C1088" s="22"/>
    </row>
    <row r="1089" ht="15">
      <c r="C1089" s="22"/>
    </row>
    <row r="1090" ht="15">
      <c r="C1090" s="22"/>
    </row>
    <row r="1091" ht="15">
      <c r="C1091" s="22"/>
    </row>
    <row r="1092" ht="15">
      <c r="C1092" s="22"/>
    </row>
    <row r="1093" ht="15">
      <c r="C1093" s="22"/>
    </row>
    <row r="1094" ht="15">
      <c r="C1094" s="22"/>
    </row>
    <row r="1095" ht="15">
      <c r="C1095" s="22"/>
    </row>
    <row r="1096" ht="15">
      <c r="C1096" s="22"/>
    </row>
    <row r="1097" ht="15">
      <c r="C1097" s="22"/>
    </row>
    <row r="1098" ht="15">
      <c r="C1098" s="22"/>
    </row>
    <row r="1099" ht="15">
      <c r="C1099" s="22"/>
    </row>
    <row r="1100" ht="15">
      <c r="C1100" s="22"/>
    </row>
    <row r="1101" ht="15">
      <c r="C1101" s="22"/>
    </row>
    <row r="1102" ht="15">
      <c r="C1102" s="22"/>
    </row>
    <row r="1103" ht="15">
      <c r="C1103" s="22"/>
    </row>
    <row r="1104" ht="15">
      <c r="C1104" s="22"/>
    </row>
    <row r="1105" ht="15">
      <c r="C1105" s="22"/>
    </row>
    <row r="1106" ht="15">
      <c r="C1106" s="22"/>
    </row>
    <row r="1107" ht="15">
      <c r="C1107" s="22"/>
    </row>
    <row r="1108" ht="15">
      <c r="C1108" s="22"/>
    </row>
    <row r="1109" ht="15">
      <c r="C1109" s="22"/>
    </row>
    <row r="1110" ht="15">
      <c r="C1110" s="22"/>
    </row>
    <row r="1111" ht="15">
      <c r="C1111" s="22"/>
    </row>
    <row r="1112" ht="15">
      <c r="C1112" s="22"/>
    </row>
    <row r="1113" ht="15">
      <c r="C1113" s="22"/>
    </row>
    <row r="1114" ht="15">
      <c r="C1114" s="22"/>
    </row>
    <row r="1115" ht="15">
      <c r="C1115" s="22"/>
    </row>
    <row r="1116" ht="15">
      <c r="C1116" s="22"/>
    </row>
    <row r="1117" ht="15">
      <c r="C1117" s="22"/>
    </row>
    <row r="1118" ht="15">
      <c r="C1118" s="22"/>
    </row>
    <row r="1119" ht="15">
      <c r="C1119" s="22"/>
    </row>
    <row r="1120" ht="15">
      <c r="C1120" s="22"/>
    </row>
    <row r="1121" ht="15">
      <c r="C1121" s="22"/>
    </row>
    <row r="1122" ht="15">
      <c r="C1122" s="22"/>
    </row>
    <row r="1123" ht="15">
      <c r="C1123" s="22"/>
    </row>
    <row r="1124" ht="15">
      <c r="C1124" s="22"/>
    </row>
    <row r="1125" ht="15">
      <c r="C1125" s="22"/>
    </row>
    <row r="1126" ht="15">
      <c r="C1126" s="22"/>
    </row>
    <row r="1127" ht="15">
      <c r="C1127" s="22"/>
    </row>
    <row r="1128" ht="15">
      <c r="C1128" s="22"/>
    </row>
    <row r="1129" ht="15">
      <c r="C1129" s="22"/>
    </row>
    <row r="1130" ht="15">
      <c r="C1130" s="22"/>
    </row>
    <row r="1131" ht="15">
      <c r="C1131" s="22"/>
    </row>
    <row r="1132" ht="15">
      <c r="C1132" s="22"/>
    </row>
    <row r="1133" ht="15">
      <c r="C1133" s="22"/>
    </row>
    <row r="1134" ht="15">
      <c r="C1134" s="22"/>
    </row>
    <row r="1135" ht="15">
      <c r="C1135" s="22"/>
    </row>
    <row r="1136" ht="15">
      <c r="C1136" s="22"/>
    </row>
    <row r="1137" ht="15">
      <c r="C1137" s="22"/>
    </row>
    <row r="1138" ht="15">
      <c r="C1138" s="22"/>
    </row>
    <row r="1139" ht="15">
      <c r="C1139" s="22"/>
    </row>
    <row r="1140" ht="15">
      <c r="C1140" s="22"/>
    </row>
    <row r="1141" ht="15">
      <c r="C1141" s="22"/>
    </row>
    <row r="1142" ht="15">
      <c r="C1142" s="22"/>
    </row>
    <row r="1143" ht="15">
      <c r="C1143" s="22"/>
    </row>
    <row r="1144" ht="15">
      <c r="C1144" s="22"/>
    </row>
    <row r="1145" ht="15">
      <c r="C1145" s="22"/>
    </row>
    <row r="1146" ht="15">
      <c r="C1146" s="22"/>
    </row>
    <row r="1147" ht="15">
      <c r="C1147" s="22"/>
    </row>
    <row r="1148" ht="15">
      <c r="C1148" s="22"/>
    </row>
    <row r="1149" ht="15">
      <c r="C1149" s="22"/>
    </row>
    <row r="1150" ht="15">
      <c r="C1150" s="22"/>
    </row>
    <row r="1151" ht="15">
      <c r="C1151" s="22"/>
    </row>
    <row r="1152" ht="15">
      <c r="C1152" s="22"/>
    </row>
    <row r="1153" ht="15">
      <c r="C1153" s="22"/>
    </row>
    <row r="1154" ht="15">
      <c r="C1154" s="22"/>
    </row>
    <row r="1155" ht="15">
      <c r="C1155" s="22"/>
    </row>
    <row r="1156" ht="15">
      <c r="C1156" s="22"/>
    </row>
    <row r="1157" ht="15">
      <c r="C1157" s="22"/>
    </row>
    <row r="1158" ht="15">
      <c r="C1158" s="22"/>
    </row>
    <row r="1159" ht="15">
      <c r="C1159" s="22"/>
    </row>
    <row r="1160" ht="15">
      <c r="C1160" s="22"/>
    </row>
    <row r="1161" ht="15">
      <c r="C1161" s="22"/>
    </row>
    <row r="1162" ht="15">
      <c r="C1162" s="22"/>
    </row>
    <row r="1163" ht="15">
      <c r="C1163" s="22"/>
    </row>
    <row r="1164" ht="15">
      <c r="C1164" s="22"/>
    </row>
    <row r="1165" ht="15">
      <c r="C1165" s="22"/>
    </row>
    <row r="1166" ht="15">
      <c r="C1166" s="22"/>
    </row>
    <row r="1167" ht="15">
      <c r="C1167" s="22"/>
    </row>
    <row r="1168" ht="15">
      <c r="C1168" s="22"/>
    </row>
    <row r="1169" ht="15">
      <c r="C1169" s="22"/>
    </row>
    <row r="1170" ht="15">
      <c r="C1170" s="22"/>
    </row>
    <row r="1171" ht="15">
      <c r="C1171" s="22"/>
    </row>
    <row r="1172" ht="15">
      <c r="C1172" s="22"/>
    </row>
    <row r="1173" ht="15">
      <c r="C1173" s="22"/>
    </row>
    <row r="1174" ht="15">
      <c r="C1174" s="22"/>
    </row>
    <row r="1175" ht="15">
      <c r="C1175" s="22"/>
    </row>
    <row r="1176" ht="15">
      <c r="C1176" s="22"/>
    </row>
    <row r="1177" ht="15">
      <c r="C1177" s="22"/>
    </row>
  </sheetData>
  <sheetProtection/>
  <printOptions horizontalCentered="1"/>
  <pageMargins left="0" right="0" top="0" bottom="0" header="0" footer="0"/>
  <pageSetup fitToHeight="0" fitToWidth="2" horizontalDpi="300" verticalDpi="300" orientation="landscape" paperSize="5" scale="97" r:id="rId1"/>
  <rowBreaks count="2" manualBreakCount="2">
    <brk id="48" max="19" man="1"/>
    <brk id="86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180"/>
  <sheetViews>
    <sheetView showGridLines="0" zoomScalePageLayoutView="0" workbookViewId="0" topLeftCell="A1">
      <pane xSplit="2" ySplit="9" topLeftCell="G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0" sqref="L10"/>
    </sheetView>
  </sheetViews>
  <sheetFormatPr defaultColWidth="9.796875" defaultRowHeight="15"/>
  <cols>
    <col min="1" max="1" width="17.19921875" style="48" customWidth="1"/>
    <col min="2" max="2" width="8.8984375" style="48" customWidth="1"/>
    <col min="3" max="3" width="14.796875" style="48" customWidth="1"/>
    <col min="4" max="4" width="14.796875" style="49" customWidth="1"/>
    <col min="5" max="5" width="14.796875" style="48" customWidth="1"/>
    <col min="6" max="6" width="13.09765625" style="48" customWidth="1"/>
    <col min="7" max="7" width="13.69921875" style="48" customWidth="1"/>
    <col min="8" max="8" width="14.3984375" style="48" customWidth="1"/>
    <col min="9" max="9" width="15.8984375" style="48" customWidth="1"/>
    <col min="10" max="10" width="15.8984375" style="50" customWidth="1"/>
    <col min="11" max="11" width="0.8984375" style="48" customWidth="1"/>
    <col min="12" max="12" width="14.796875" style="48" customWidth="1"/>
    <col min="13" max="13" width="15.296875" style="48" bestFit="1" customWidth="1"/>
    <col min="14" max="14" width="16.59765625" style="50" customWidth="1"/>
    <col min="15" max="15" width="17.796875" style="48" customWidth="1"/>
    <col min="16" max="16" width="11.8984375" style="51" customWidth="1"/>
    <col min="17" max="17" width="8.59765625" style="48" customWidth="1"/>
    <col min="18" max="18" width="17.796875" style="48" bestFit="1" customWidth="1"/>
    <col min="19" max="19" width="15.296875" style="48" bestFit="1" customWidth="1"/>
    <col min="20" max="20" width="14" style="48" bestFit="1" customWidth="1"/>
    <col min="21" max="21" width="14" style="48" customWidth="1"/>
    <col min="22" max="23" width="15.296875" style="48" customWidth="1"/>
    <col min="24" max="24" width="17.796875" style="50" bestFit="1" customWidth="1"/>
    <col min="25" max="16384" width="9.796875" style="50" customWidth="1"/>
  </cols>
  <sheetData>
    <row r="1" spans="1:16" s="48" customFormat="1" ht="12.75">
      <c r="A1" s="47" t="s">
        <v>177</v>
      </c>
      <c r="D1" s="49"/>
      <c r="E1" s="41" t="s">
        <v>178</v>
      </c>
      <c r="J1" s="50"/>
      <c r="N1" s="50"/>
      <c r="P1" s="51"/>
    </row>
    <row r="2" spans="1:16" s="48" customFormat="1" ht="12.75">
      <c r="A2" s="47"/>
      <c r="D2" s="52"/>
      <c r="E2" s="53" t="s">
        <v>144</v>
      </c>
      <c r="F2" s="41"/>
      <c r="G2" s="41"/>
      <c r="J2" s="50"/>
      <c r="N2" s="50"/>
      <c r="P2" s="51"/>
    </row>
    <row r="3" spans="4:16" s="48" customFormat="1" ht="12.75">
      <c r="D3" s="54" t="s">
        <v>98</v>
      </c>
      <c r="E3" s="41"/>
      <c r="F3" s="41"/>
      <c r="G3" s="41"/>
      <c r="J3" s="50"/>
      <c r="N3" s="50"/>
      <c r="P3" s="51"/>
    </row>
    <row r="4" spans="4:16" s="48" customFormat="1" ht="12.75">
      <c r="D4" s="54"/>
      <c r="E4" s="41"/>
      <c r="F4" s="41"/>
      <c r="G4" s="41"/>
      <c r="J4" s="50"/>
      <c r="N4" s="55"/>
      <c r="P4" s="51"/>
    </row>
    <row r="5" spans="1:22" ht="12.75">
      <c r="A5" s="56"/>
      <c r="C5" s="56" t="s">
        <v>16</v>
      </c>
      <c r="D5" s="56" t="s">
        <v>19</v>
      </c>
      <c r="E5" s="56" t="s">
        <v>22</v>
      </c>
      <c r="F5" s="57" t="s">
        <v>23</v>
      </c>
      <c r="G5" s="58" t="s">
        <v>26</v>
      </c>
      <c r="H5" s="57" t="s">
        <v>27</v>
      </c>
      <c r="I5" s="57" t="s">
        <v>29</v>
      </c>
      <c r="J5" s="59"/>
      <c r="K5" s="57"/>
      <c r="L5" s="56" t="s">
        <v>30</v>
      </c>
      <c r="M5" s="56" t="s">
        <v>101</v>
      </c>
      <c r="N5" s="56" t="s">
        <v>102</v>
      </c>
      <c r="O5" s="56" t="s">
        <v>34</v>
      </c>
      <c r="P5" s="60"/>
      <c r="Q5" s="56" t="s">
        <v>38</v>
      </c>
      <c r="R5" s="56" t="s">
        <v>41</v>
      </c>
      <c r="S5" s="56" t="s">
        <v>43</v>
      </c>
      <c r="T5" s="56" t="s">
        <v>46</v>
      </c>
      <c r="U5" s="56"/>
      <c r="V5" s="49" t="s">
        <v>143</v>
      </c>
    </row>
    <row r="6" spans="2:22" ht="13.5" thickBot="1">
      <c r="B6" s="40"/>
      <c r="D6" s="61"/>
      <c r="E6" s="61"/>
      <c r="F6" s="62"/>
      <c r="G6" s="63"/>
      <c r="H6" s="62"/>
      <c r="I6" s="63"/>
      <c r="J6" s="64"/>
      <c r="K6" s="63"/>
      <c r="L6" s="56" t="s">
        <v>31</v>
      </c>
      <c r="M6" s="56" t="s">
        <v>35</v>
      </c>
      <c r="N6" s="56" t="s">
        <v>145</v>
      </c>
      <c r="O6" s="56" t="s">
        <v>151</v>
      </c>
      <c r="P6" s="65" t="s">
        <v>182</v>
      </c>
      <c r="Q6" s="56"/>
      <c r="V6" s="47" t="s">
        <v>142</v>
      </c>
    </row>
    <row r="7" spans="2:22" ht="13.5" thickBot="1">
      <c r="B7" s="41"/>
      <c r="C7" s="56" t="s">
        <v>175</v>
      </c>
      <c r="D7" s="56" t="s">
        <v>180</v>
      </c>
      <c r="E7" s="56" t="s">
        <v>180</v>
      </c>
      <c r="F7" s="66" t="s">
        <v>103</v>
      </c>
      <c r="G7" s="67"/>
      <c r="H7" s="66" t="s">
        <v>104</v>
      </c>
      <c r="I7" s="67"/>
      <c r="J7" s="64"/>
      <c r="K7" s="63"/>
      <c r="L7" s="56" t="s">
        <v>180</v>
      </c>
      <c r="M7" s="56" t="s">
        <v>182</v>
      </c>
      <c r="N7" s="56" t="s">
        <v>180</v>
      </c>
      <c r="O7" s="56" t="s">
        <v>180</v>
      </c>
      <c r="P7" s="65" t="s">
        <v>36</v>
      </c>
      <c r="Q7" s="56" t="s">
        <v>141</v>
      </c>
      <c r="T7" s="56" t="s">
        <v>51</v>
      </c>
      <c r="U7" s="56" t="s">
        <v>53</v>
      </c>
      <c r="V7" s="56" t="s">
        <v>97</v>
      </c>
    </row>
    <row r="8" spans="2:23" ht="12.75">
      <c r="B8" s="40" t="s">
        <v>167</v>
      </c>
      <c r="C8" s="56" t="s">
        <v>17</v>
      </c>
      <c r="D8" s="56" t="s">
        <v>170</v>
      </c>
      <c r="E8" s="56" t="s">
        <v>17</v>
      </c>
      <c r="F8" s="57" t="s">
        <v>24</v>
      </c>
      <c r="G8" s="58" t="s">
        <v>188</v>
      </c>
      <c r="H8" s="57" t="s">
        <v>28</v>
      </c>
      <c r="I8" s="58" t="s">
        <v>188</v>
      </c>
      <c r="J8" s="68" t="s">
        <v>189</v>
      </c>
      <c r="K8" s="58"/>
      <c r="L8" s="56" t="s">
        <v>32</v>
      </c>
      <c r="M8" s="56" t="s">
        <v>36</v>
      </c>
      <c r="N8" s="56" t="s">
        <v>39</v>
      </c>
      <c r="O8" s="56" t="s">
        <v>32</v>
      </c>
      <c r="P8" s="59" t="s">
        <v>37</v>
      </c>
      <c r="Q8" s="56" t="s">
        <v>44</v>
      </c>
      <c r="R8" s="56" t="s">
        <v>47</v>
      </c>
      <c r="S8" s="56" t="s">
        <v>49</v>
      </c>
      <c r="T8" s="56" t="s">
        <v>52</v>
      </c>
      <c r="U8" s="56" t="s">
        <v>54</v>
      </c>
      <c r="V8" s="56" t="s">
        <v>47</v>
      </c>
      <c r="W8" s="56" t="s">
        <v>49</v>
      </c>
    </row>
    <row r="9" spans="2:23" ht="13.5" thickBot="1">
      <c r="B9" s="42" t="s">
        <v>168</v>
      </c>
      <c r="C9" s="69" t="s">
        <v>18</v>
      </c>
      <c r="D9" s="69" t="s">
        <v>171</v>
      </c>
      <c r="E9" s="69" t="s">
        <v>18</v>
      </c>
      <c r="F9" s="69" t="s">
        <v>21</v>
      </c>
      <c r="G9" s="69" t="s">
        <v>21</v>
      </c>
      <c r="H9" s="69" t="s">
        <v>21</v>
      </c>
      <c r="I9" s="70" t="s">
        <v>21</v>
      </c>
      <c r="J9" s="71"/>
      <c r="K9" s="72"/>
      <c r="L9" s="69" t="s">
        <v>33</v>
      </c>
      <c r="M9" s="69" t="s">
        <v>37</v>
      </c>
      <c r="N9" s="69" t="s">
        <v>40</v>
      </c>
      <c r="O9" s="69" t="s">
        <v>42</v>
      </c>
      <c r="P9" s="73" t="s">
        <v>190</v>
      </c>
      <c r="Q9" s="69" t="s">
        <v>45</v>
      </c>
      <c r="R9" s="69" t="s">
        <v>48</v>
      </c>
      <c r="S9" s="69" t="s">
        <v>50</v>
      </c>
      <c r="T9" s="70">
        <f>1751952815*0.01</f>
        <v>17519528.15</v>
      </c>
      <c r="U9" s="69" t="s">
        <v>55</v>
      </c>
      <c r="V9" s="69" t="s">
        <v>48</v>
      </c>
      <c r="W9" s="69" t="s">
        <v>50</v>
      </c>
    </row>
    <row r="10" spans="1:23" s="74" customFormat="1" ht="12.75">
      <c r="A10" s="48" t="s">
        <v>174</v>
      </c>
      <c r="B10" s="39"/>
      <c r="C10" s="56" t="s">
        <v>179</v>
      </c>
      <c r="D10" s="56" t="s">
        <v>187</v>
      </c>
      <c r="E10" s="56" t="s">
        <v>181</v>
      </c>
      <c r="F10" s="56" t="s">
        <v>184</v>
      </c>
      <c r="G10" s="41"/>
      <c r="H10" s="56" t="s">
        <v>184</v>
      </c>
      <c r="I10" s="41"/>
      <c r="K10" s="41"/>
      <c r="L10" s="41"/>
      <c r="M10" s="41"/>
      <c r="N10" s="75" t="s">
        <v>183</v>
      </c>
      <c r="O10" s="76"/>
      <c r="P10" s="77"/>
      <c r="Q10" s="41"/>
      <c r="R10" s="41"/>
      <c r="S10" s="41"/>
      <c r="T10" s="48" t="s">
        <v>176</v>
      </c>
      <c r="U10" s="78"/>
      <c r="V10" s="41"/>
      <c r="W10" s="41"/>
    </row>
    <row r="11" spans="1:24" ht="12.75">
      <c r="A11" s="53" t="s">
        <v>140</v>
      </c>
      <c r="B11" s="43">
        <v>1005</v>
      </c>
      <c r="C11" s="79">
        <v>616965976</v>
      </c>
      <c r="D11" s="80">
        <v>1.077</v>
      </c>
      <c r="E11" s="79">
        <f>665916518.47+0.5</f>
        <v>665916518.97</v>
      </c>
      <c r="F11" s="79">
        <v>66502683</v>
      </c>
      <c r="G11" s="79">
        <f>ROUND(D11*F11,0.5)</f>
        <v>71623390</v>
      </c>
      <c r="H11" s="79">
        <v>230229881</v>
      </c>
      <c r="I11" s="79">
        <f>ROUND(D11*H11,0.5)</f>
        <v>247957582</v>
      </c>
      <c r="J11" s="81">
        <f>+G11+I11</f>
        <v>319580972</v>
      </c>
      <c r="K11" s="79">
        <f>+G11+I11</f>
        <v>319580972</v>
      </c>
      <c r="L11" s="79">
        <f>E11-G11-I11</f>
        <v>346335546.97</v>
      </c>
      <c r="M11" s="82">
        <f>ROUND(L11/$L$122,8)</f>
        <v>0.1801308</v>
      </c>
      <c r="N11" s="79">
        <v>51550245</v>
      </c>
      <c r="O11" s="79">
        <f>L11-N11</f>
        <v>294785301.97</v>
      </c>
      <c r="P11" s="83">
        <f>O11/($O$122-$N$121)</f>
        <v>0.1533192701067694</v>
      </c>
      <c r="Q11" s="84">
        <f>(G11+I11)/E11</f>
        <v>0.4799114647197952</v>
      </c>
      <c r="R11" s="79">
        <f>TRUNC((L11-T11)*0.9355)-N11</f>
        <v>269494402</v>
      </c>
      <c r="S11" s="79">
        <f>O11-R11-T11</f>
        <v>22135093.97000003</v>
      </c>
      <c r="T11" s="79">
        <f>ROUND(M11*$T$9,0.5)-1</f>
        <v>3155806</v>
      </c>
      <c r="U11" s="79">
        <v>6829379</v>
      </c>
      <c r="V11" s="79"/>
      <c r="W11" s="79">
        <f>TRUNC(S11*(1-0.06))</f>
        <v>20806988</v>
      </c>
      <c r="X11" s="85">
        <f>+R11+W11</f>
        <v>290301390</v>
      </c>
    </row>
    <row r="12" spans="1:23" ht="12.75">
      <c r="A12" s="53" t="s">
        <v>115</v>
      </c>
      <c r="B12" s="44"/>
      <c r="C12" s="79"/>
      <c r="D12" s="80"/>
      <c r="E12" s="86"/>
      <c r="F12" s="79"/>
      <c r="G12" s="79"/>
      <c r="H12" s="79"/>
      <c r="I12" s="79"/>
      <c r="J12" s="81"/>
      <c r="K12" s="79"/>
      <c r="L12" s="79"/>
      <c r="M12" s="87"/>
      <c r="N12" s="79"/>
      <c r="O12" s="79"/>
      <c r="P12" s="83"/>
      <c r="Q12" s="84"/>
      <c r="R12" s="79"/>
      <c r="S12" s="79"/>
      <c r="T12" s="79"/>
      <c r="U12" s="79"/>
      <c r="V12" s="79"/>
      <c r="W12" s="79"/>
    </row>
    <row r="13" spans="1:14" ht="12.75">
      <c r="A13" s="47" t="s">
        <v>116</v>
      </c>
      <c r="B13" s="44"/>
      <c r="D13" s="80"/>
      <c r="N13" s="48"/>
    </row>
    <row r="14" spans="1:24" ht="12.75">
      <c r="A14" s="47" t="s">
        <v>117</v>
      </c>
      <c r="B14" s="43">
        <v>7007</v>
      </c>
      <c r="C14" s="79">
        <v>19822399</v>
      </c>
      <c r="D14" s="80">
        <v>1.0559</v>
      </c>
      <c r="E14" s="79">
        <v>21299042.24</v>
      </c>
      <c r="F14" s="79">
        <v>2110404</v>
      </c>
      <c r="G14" s="79">
        <f>ROUND(D14*F14,0.5)</f>
        <v>2228376</v>
      </c>
      <c r="H14" s="79">
        <v>-11774440</v>
      </c>
      <c r="I14" s="79">
        <f aca="true" t="shared" si="0" ref="I14:I19">ROUND(D14*H14,0.5)</f>
        <v>-12432631</v>
      </c>
      <c r="J14" s="81">
        <f aca="true" t="shared" si="1" ref="J14:J19">+G14+I14</f>
        <v>-10204255</v>
      </c>
      <c r="K14" s="79">
        <f aca="true" t="shared" si="2" ref="K14:K19">+G14+I14</f>
        <v>-10204255</v>
      </c>
      <c r="L14" s="79">
        <f aca="true" t="shared" si="3" ref="L14:L19">E14-G14-I14</f>
        <v>31503297.24</v>
      </c>
      <c r="M14" s="87">
        <f aca="true" t="shared" si="4" ref="M14:M36">ROUND(L14/$L$122,8)</f>
        <v>0.01638502</v>
      </c>
      <c r="N14" s="79">
        <v>4189236</v>
      </c>
      <c r="O14" s="79">
        <f aca="true" t="shared" si="5" ref="O14:O33">L14-N14</f>
        <v>27314061.24</v>
      </c>
      <c r="P14" s="83"/>
      <c r="R14" s="79">
        <f aca="true" t="shared" si="6" ref="R14:R33">TRUNC((L14-T14)*0.9355)-N14</f>
        <v>25013555</v>
      </c>
      <c r="S14" s="79">
        <f aca="true" t="shared" si="7" ref="S14:S33">O14-R14-T14</f>
        <v>2013448.2399999984</v>
      </c>
      <c r="T14" s="79">
        <f aca="true" t="shared" si="8" ref="T14:T36">ROUND(M14*$T$9,0.5)</f>
        <v>287058</v>
      </c>
      <c r="U14" s="79">
        <v>314156</v>
      </c>
      <c r="W14" s="79">
        <f aca="true" t="shared" si="9" ref="W14:W33">TRUNC(S14*(1-0.06))</f>
        <v>1892641</v>
      </c>
      <c r="X14" s="85">
        <f aca="true" t="shared" si="10" ref="X14:X19">+R14+W14</f>
        <v>26906196</v>
      </c>
    </row>
    <row r="15" spans="1:24" ht="12.75">
      <c r="A15" s="47" t="s">
        <v>139</v>
      </c>
      <c r="B15" s="43">
        <v>7026</v>
      </c>
      <c r="C15" s="79">
        <v>323471</v>
      </c>
      <c r="D15" s="80">
        <v>1.059</v>
      </c>
      <c r="E15" s="79">
        <v>342540.34</v>
      </c>
      <c r="F15" s="79">
        <v>27801</v>
      </c>
      <c r="G15" s="79">
        <f>ROUND(D15*F15,0.5)</f>
        <v>29441</v>
      </c>
      <c r="H15" s="79">
        <v>0</v>
      </c>
      <c r="I15" s="79">
        <f t="shared" si="0"/>
        <v>0</v>
      </c>
      <c r="J15" s="81">
        <f t="shared" si="1"/>
        <v>29441</v>
      </c>
      <c r="K15" s="79">
        <f t="shared" si="2"/>
        <v>29441</v>
      </c>
      <c r="L15" s="79">
        <f t="shared" si="3"/>
        <v>313099.34</v>
      </c>
      <c r="M15" s="87">
        <f t="shared" si="4"/>
        <v>0.00016284</v>
      </c>
      <c r="N15" s="48"/>
      <c r="O15" s="79">
        <f t="shared" si="5"/>
        <v>313099.34</v>
      </c>
      <c r="P15" s="83"/>
      <c r="Q15" s="84">
        <f>(G15+I15)/E15</f>
        <v>0.08594900092643103</v>
      </c>
      <c r="R15" s="79">
        <f t="shared" si="6"/>
        <v>290235</v>
      </c>
      <c r="S15" s="79">
        <f t="shared" si="7"/>
        <v>20011.340000000026</v>
      </c>
      <c r="T15" s="79">
        <f t="shared" si="8"/>
        <v>2853</v>
      </c>
      <c r="U15" s="79">
        <v>2336</v>
      </c>
      <c r="W15" s="79">
        <f t="shared" si="9"/>
        <v>18810</v>
      </c>
      <c r="X15" s="85">
        <f t="shared" si="10"/>
        <v>309045</v>
      </c>
    </row>
    <row r="16" spans="1:24" ht="12.75">
      <c r="A16" s="47" t="s">
        <v>56</v>
      </c>
      <c r="B16" s="43">
        <v>7040</v>
      </c>
      <c r="C16" s="79">
        <v>3222550</v>
      </c>
      <c r="D16" s="80">
        <v>1.0903</v>
      </c>
      <c r="E16" s="79">
        <v>3513458.25</v>
      </c>
      <c r="F16" s="79">
        <v>291480</v>
      </c>
      <c r="G16" s="79">
        <f>ROUND(D16*F16,0.5)</f>
        <v>317801</v>
      </c>
      <c r="H16" s="79">
        <v>413856</v>
      </c>
      <c r="I16" s="79">
        <f t="shared" si="0"/>
        <v>451227</v>
      </c>
      <c r="J16" s="81">
        <f t="shared" si="1"/>
        <v>769028</v>
      </c>
      <c r="K16" s="79">
        <f t="shared" si="2"/>
        <v>769028</v>
      </c>
      <c r="L16" s="79">
        <f t="shared" si="3"/>
        <v>2744430.25</v>
      </c>
      <c r="M16" s="87">
        <f t="shared" si="4"/>
        <v>0.00142739</v>
      </c>
      <c r="N16" s="48"/>
      <c r="O16" s="79">
        <f t="shared" si="5"/>
        <v>2744430.25</v>
      </c>
      <c r="P16" s="83"/>
      <c r="Q16" s="84">
        <f>(G16+I16)/E16</f>
        <v>0.21888064273995572</v>
      </c>
      <c r="R16" s="79">
        <f t="shared" si="6"/>
        <v>2544020</v>
      </c>
      <c r="S16" s="79">
        <f t="shared" si="7"/>
        <v>175403.25</v>
      </c>
      <c r="T16" s="79">
        <f t="shared" si="8"/>
        <v>25007</v>
      </c>
      <c r="U16" s="79">
        <v>23407</v>
      </c>
      <c r="W16" s="79">
        <f t="shared" si="9"/>
        <v>164879</v>
      </c>
      <c r="X16" s="85">
        <f t="shared" si="10"/>
        <v>2708899</v>
      </c>
    </row>
    <row r="17" spans="1:24" ht="12.75">
      <c r="A17" s="47" t="s">
        <v>146</v>
      </c>
      <c r="B17" s="43">
        <v>7390</v>
      </c>
      <c r="C17" s="79">
        <v>32120</v>
      </c>
      <c r="D17" s="80">
        <v>1.1192</v>
      </c>
      <c r="E17" s="79">
        <v>35948.62</v>
      </c>
      <c r="F17" s="75"/>
      <c r="H17" s="79">
        <v>8865</v>
      </c>
      <c r="I17" s="79">
        <f t="shared" si="0"/>
        <v>9922</v>
      </c>
      <c r="J17" s="81">
        <f t="shared" si="1"/>
        <v>9922</v>
      </c>
      <c r="K17" s="79">
        <f t="shared" si="2"/>
        <v>9922</v>
      </c>
      <c r="L17" s="79">
        <f t="shared" si="3"/>
        <v>26026.620000000003</v>
      </c>
      <c r="M17" s="87">
        <f t="shared" si="4"/>
        <v>1.354E-05</v>
      </c>
      <c r="N17" s="48"/>
      <c r="O17" s="79">
        <f t="shared" si="5"/>
        <v>26026.620000000003</v>
      </c>
      <c r="P17" s="83"/>
      <c r="Q17" s="84">
        <f>(G17+I17)/E17</f>
        <v>0.27600503162569245</v>
      </c>
      <c r="R17" s="79">
        <f t="shared" si="6"/>
        <v>24126</v>
      </c>
      <c r="S17" s="79">
        <f t="shared" si="7"/>
        <v>1663.6200000000026</v>
      </c>
      <c r="T17" s="79">
        <f t="shared" si="8"/>
        <v>237</v>
      </c>
      <c r="U17" s="79">
        <v>231</v>
      </c>
      <c r="W17" s="79">
        <f t="shared" si="9"/>
        <v>1563</v>
      </c>
      <c r="X17" s="85">
        <f t="shared" si="10"/>
        <v>25689</v>
      </c>
    </row>
    <row r="18" spans="1:24" ht="12.75">
      <c r="A18" s="47" t="s">
        <v>147</v>
      </c>
      <c r="B18" s="43">
        <v>7391</v>
      </c>
      <c r="C18" s="79">
        <v>330180</v>
      </c>
      <c r="D18" s="80">
        <v>1.0716</v>
      </c>
      <c r="E18" s="79">
        <v>353806.47</v>
      </c>
      <c r="F18" s="75"/>
      <c r="H18" s="79">
        <v>90368</v>
      </c>
      <c r="I18" s="79">
        <f t="shared" si="0"/>
        <v>96838</v>
      </c>
      <c r="J18" s="81">
        <f t="shared" si="1"/>
        <v>96838</v>
      </c>
      <c r="K18" s="79">
        <f t="shared" si="2"/>
        <v>96838</v>
      </c>
      <c r="L18" s="79">
        <f t="shared" si="3"/>
        <v>256968.46999999997</v>
      </c>
      <c r="M18" s="87">
        <f t="shared" si="4"/>
        <v>0.00013365</v>
      </c>
      <c r="N18" s="48"/>
      <c r="O18" s="79">
        <f t="shared" si="5"/>
        <v>256968.46999999997</v>
      </c>
      <c r="P18" s="83"/>
      <c r="Q18" s="84">
        <f>(G18+I18)/E18</f>
        <v>0.27370330452125424</v>
      </c>
      <c r="R18" s="79">
        <f t="shared" si="6"/>
        <v>238203</v>
      </c>
      <c r="S18" s="79">
        <f t="shared" si="7"/>
        <v>16424.469999999972</v>
      </c>
      <c r="T18" s="79">
        <f t="shared" si="8"/>
        <v>2341</v>
      </c>
      <c r="U18" s="79">
        <v>2517</v>
      </c>
      <c r="W18" s="79">
        <f t="shared" si="9"/>
        <v>15439</v>
      </c>
      <c r="X18" s="85">
        <f t="shared" si="10"/>
        <v>253642</v>
      </c>
    </row>
    <row r="19" spans="1:24" ht="12.75">
      <c r="A19" s="47" t="s">
        <v>148</v>
      </c>
      <c r="B19" s="43">
        <v>7392</v>
      </c>
      <c r="C19" s="79">
        <v>71650</v>
      </c>
      <c r="D19" s="80">
        <v>1.0759</v>
      </c>
      <c r="E19" s="79">
        <v>77086.75</v>
      </c>
      <c r="F19" s="75"/>
      <c r="H19" s="79">
        <v>-25602</v>
      </c>
      <c r="I19" s="79">
        <f t="shared" si="0"/>
        <v>-27545</v>
      </c>
      <c r="J19" s="81">
        <f t="shared" si="1"/>
        <v>-27545</v>
      </c>
      <c r="K19" s="79">
        <f t="shared" si="2"/>
        <v>-27545</v>
      </c>
      <c r="L19" s="79">
        <f t="shared" si="3"/>
        <v>104631.75</v>
      </c>
      <c r="M19" s="87">
        <f t="shared" si="4"/>
        <v>5.442E-05</v>
      </c>
      <c r="N19" s="48"/>
      <c r="O19" s="79">
        <f t="shared" si="5"/>
        <v>104631.75</v>
      </c>
      <c r="P19" s="83"/>
      <c r="R19" s="79">
        <f t="shared" si="6"/>
        <v>96991</v>
      </c>
      <c r="S19" s="79">
        <f t="shared" si="7"/>
        <v>6687.75</v>
      </c>
      <c r="T19" s="79">
        <f t="shared" si="8"/>
        <v>953</v>
      </c>
      <c r="U19" s="79">
        <v>1479</v>
      </c>
      <c r="W19" s="79">
        <f t="shared" si="9"/>
        <v>6286</v>
      </c>
      <c r="X19" s="85">
        <f t="shared" si="10"/>
        <v>103277</v>
      </c>
    </row>
    <row r="20" spans="1:23" ht="12.75">
      <c r="A20" s="47" t="s">
        <v>113</v>
      </c>
      <c r="B20" s="43"/>
      <c r="D20" s="80"/>
      <c r="E20" s="86"/>
      <c r="I20" s="79"/>
      <c r="J20" s="81"/>
      <c r="K20" s="79"/>
      <c r="L20" s="79"/>
      <c r="M20" s="87">
        <f t="shared" si="4"/>
        <v>0</v>
      </c>
      <c r="N20" s="48"/>
      <c r="O20" s="79">
        <f t="shared" si="5"/>
        <v>0</v>
      </c>
      <c r="P20" s="83"/>
      <c r="R20" s="79">
        <f t="shared" si="6"/>
        <v>0</v>
      </c>
      <c r="S20" s="79">
        <f t="shared" si="7"/>
        <v>0</v>
      </c>
      <c r="T20" s="79">
        <f t="shared" si="8"/>
        <v>0</v>
      </c>
      <c r="W20" s="79">
        <f t="shared" si="9"/>
        <v>0</v>
      </c>
    </row>
    <row r="21" spans="1:24" ht="12.75">
      <c r="A21" s="47" t="s">
        <v>137</v>
      </c>
      <c r="B21" s="43">
        <v>7375</v>
      </c>
      <c r="C21" s="79">
        <v>180265</v>
      </c>
      <c r="D21" s="80">
        <v>1.0714</v>
      </c>
      <c r="E21" s="79">
        <v>193378.59</v>
      </c>
      <c r="F21" s="79">
        <v>32698</v>
      </c>
      <c r="G21" s="79">
        <f aca="true" t="shared" si="11" ref="G21:G32">ROUND(D21*F21,0.5)</f>
        <v>35033</v>
      </c>
      <c r="H21" s="79">
        <v>-3958</v>
      </c>
      <c r="I21" s="79">
        <f aca="true" t="shared" si="12" ref="I21:I32">ROUND(D21*H21,0.5)</f>
        <v>-4241</v>
      </c>
      <c r="J21" s="81">
        <f aca="true" t="shared" si="13" ref="J21:J33">+G21+I21</f>
        <v>30792</v>
      </c>
      <c r="K21" s="79">
        <f aca="true" t="shared" si="14" ref="K21:K32">+G21+I21</f>
        <v>30792</v>
      </c>
      <c r="L21" s="79">
        <f aca="true" t="shared" si="15" ref="L21:L33">E21-G21-I21</f>
        <v>162586.59</v>
      </c>
      <c r="M21" s="87">
        <f t="shared" si="4"/>
        <v>8.456E-05</v>
      </c>
      <c r="N21" s="79">
        <v>9404</v>
      </c>
      <c r="O21" s="79">
        <f t="shared" si="5"/>
        <v>153182.59</v>
      </c>
      <c r="P21" s="83"/>
      <c r="Q21" s="84">
        <f aca="true" t="shared" si="16" ref="Q21:Q33">(G21+I21)/E21</f>
        <v>0.15923169157454298</v>
      </c>
      <c r="R21" s="79">
        <f t="shared" si="6"/>
        <v>141310</v>
      </c>
      <c r="S21" s="79">
        <f t="shared" si="7"/>
        <v>10391.589999999997</v>
      </c>
      <c r="T21" s="79">
        <f t="shared" si="8"/>
        <v>1481</v>
      </c>
      <c r="U21" s="79">
        <v>1929</v>
      </c>
      <c r="W21" s="79">
        <f t="shared" si="9"/>
        <v>9768</v>
      </c>
      <c r="X21" s="85">
        <f aca="true" t="shared" si="17" ref="X21:X33">+R21+W21</f>
        <v>151078</v>
      </c>
    </row>
    <row r="22" spans="1:24" ht="12.75">
      <c r="A22" s="47" t="s">
        <v>138</v>
      </c>
      <c r="B22" s="43">
        <v>7070</v>
      </c>
      <c r="C22" s="79">
        <v>3853087</v>
      </c>
      <c r="D22" s="80">
        <v>1.076</v>
      </c>
      <c r="E22" s="79">
        <v>4160142.57</v>
      </c>
      <c r="F22" s="79">
        <v>707024</v>
      </c>
      <c r="G22" s="79">
        <f t="shared" si="11"/>
        <v>760758</v>
      </c>
      <c r="H22" s="79">
        <v>789039</v>
      </c>
      <c r="I22" s="79">
        <f t="shared" si="12"/>
        <v>849006</v>
      </c>
      <c r="J22" s="81">
        <f t="shared" si="13"/>
        <v>1609764</v>
      </c>
      <c r="K22" s="79">
        <f t="shared" si="14"/>
        <v>1609764</v>
      </c>
      <c r="L22" s="79">
        <f t="shared" si="15"/>
        <v>2550378.57</v>
      </c>
      <c r="M22" s="87">
        <f t="shared" si="4"/>
        <v>0.00132646</v>
      </c>
      <c r="N22" s="79">
        <v>355344</v>
      </c>
      <c r="O22" s="79">
        <f t="shared" si="5"/>
        <v>2195034.57</v>
      </c>
      <c r="P22" s="83"/>
      <c r="Q22" s="84">
        <f t="shared" si="16"/>
        <v>0.3869492386170794</v>
      </c>
      <c r="R22" s="79">
        <f t="shared" si="6"/>
        <v>2008795</v>
      </c>
      <c r="S22" s="79">
        <f t="shared" si="7"/>
        <v>163000.56999999983</v>
      </c>
      <c r="T22" s="79">
        <f t="shared" si="8"/>
        <v>23239</v>
      </c>
      <c r="U22" s="79">
        <v>37509</v>
      </c>
      <c r="W22" s="79">
        <f t="shared" si="9"/>
        <v>153220</v>
      </c>
      <c r="X22" s="85">
        <f t="shared" si="17"/>
        <v>2162015</v>
      </c>
    </row>
    <row r="23" spans="1:24" ht="12.75">
      <c r="A23" s="47" t="s">
        <v>57</v>
      </c>
      <c r="B23" s="43">
        <v>7075</v>
      </c>
      <c r="C23" s="79">
        <v>5181528</v>
      </c>
      <c r="D23" s="80">
        <v>1.0752</v>
      </c>
      <c r="E23" s="79">
        <v>5605507.72</v>
      </c>
      <c r="F23" s="79">
        <v>907727</v>
      </c>
      <c r="G23" s="79">
        <f t="shared" si="11"/>
        <v>975988</v>
      </c>
      <c r="H23" s="79">
        <v>1338755</v>
      </c>
      <c r="I23" s="79">
        <f t="shared" si="12"/>
        <v>1439429</v>
      </c>
      <c r="J23" s="81">
        <f t="shared" si="13"/>
        <v>2415417</v>
      </c>
      <c r="K23" s="79">
        <f t="shared" si="14"/>
        <v>2415417</v>
      </c>
      <c r="L23" s="79">
        <f t="shared" si="15"/>
        <v>3190090.7199999997</v>
      </c>
      <c r="M23" s="87">
        <f t="shared" si="4"/>
        <v>0.00165918</v>
      </c>
      <c r="N23" s="79">
        <v>543177</v>
      </c>
      <c r="O23" s="79">
        <f t="shared" si="5"/>
        <v>2646913.7199999997</v>
      </c>
      <c r="P23" s="83"/>
      <c r="Q23" s="84">
        <f t="shared" si="16"/>
        <v>0.4309006642488399</v>
      </c>
      <c r="R23" s="79">
        <f t="shared" si="6"/>
        <v>2413959</v>
      </c>
      <c r="S23" s="79">
        <f t="shared" si="7"/>
        <v>203886.71999999974</v>
      </c>
      <c r="T23" s="79">
        <f t="shared" si="8"/>
        <v>29068</v>
      </c>
      <c r="U23" s="79">
        <v>58723</v>
      </c>
      <c r="W23" s="79">
        <f t="shared" si="9"/>
        <v>191653</v>
      </c>
      <c r="X23" s="85">
        <f t="shared" si="17"/>
        <v>2605612</v>
      </c>
    </row>
    <row r="24" spans="1:24" ht="12.75">
      <c r="A24" s="47" t="s">
        <v>58</v>
      </c>
      <c r="B24" s="43">
        <v>7080</v>
      </c>
      <c r="C24" s="79">
        <v>281973</v>
      </c>
      <c r="D24" s="80">
        <v>1.0813</v>
      </c>
      <c r="E24" s="79">
        <v>305146.94</v>
      </c>
      <c r="F24" s="79">
        <v>22622</v>
      </c>
      <c r="G24" s="79">
        <f t="shared" si="11"/>
        <v>24461</v>
      </c>
      <c r="H24" s="79">
        <v>72411</v>
      </c>
      <c r="I24" s="79">
        <f t="shared" si="12"/>
        <v>78298</v>
      </c>
      <c r="J24" s="81">
        <f t="shared" si="13"/>
        <v>102759</v>
      </c>
      <c r="K24" s="79">
        <f t="shared" si="14"/>
        <v>102759</v>
      </c>
      <c r="L24" s="79">
        <f t="shared" si="15"/>
        <v>202387.94</v>
      </c>
      <c r="M24" s="87">
        <f t="shared" si="4"/>
        <v>0.00010526</v>
      </c>
      <c r="N24" s="88">
        <v>7282</v>
      </c>
      <c r="O24" s="79">
        <f t="shared" si="5"/>
        <v>195105.94</v>
      </c>
      <c r="P24" s="83"/>
      <c r="Q24" s="84">
        <f t="shared" si="16"/>
        <v>0.3367525166727872</v>
      </c>
      <c r="R24" s="79">
        <f t="shared" si="6"/>
        <v>180326</v>
      </c>
      <c r="S24" s="79">
        <f t="shared" si="7"/>
        <v>12935.940000000002</v>
      </c>
      <c r="T24" s="79">
        <f t="shared" si="8"/>
        <v>1844</v>
      </c>
      <c r="U24" s="79">
        <v>3228</v>
      </c>
      <c r="W24" s="79">
        <f t="shared" si="9"/>
        <v>12159</v>
      </c>
      <c r="X24" s="85">
        <f t="shared" si="17"/>
        <v>192485</v>
      </c>
    </row>
    <row r="25" spans="1:24" ht="12.75">
      <c r="A25" s="47" t="s">
        <v>59</v>
      </c>
      <c r="B25" s="43">
        <v>7085</v>
      </c>
      <c r="C25" s="79">
        <v>4511005</v>
      </c>
      <c r="D25" s="80">
        <v>1.0846</v>
      </c>
      <c r="E25" s="79">
        <v>4897313.45</v>
      </c>
      <c r="F25" s="79">
        <v>433622</v>
      </c>
      <c r="G25" s="79">
        <f t="shared" si="11"/>
        <v>470306</v>
      </c>
      <c r="H25" s="79">
        <v>1012280</v>
      </c>
      <c r="I25" s="79">
        <f t="shared" si="12"/>
        <v>1097919</v>
      </c>
      <c r="J25" s="81">
        <f t="shared" si="13"/>
        <v>1568225</v>
      </c>
      <c r="K25" s="79">
        <f t="shared" si="14"/>
        <v>1568225</v>
      </c>
      <c r="L25" s="79">
        <f t="shared" si="15"/>
        <v>3329088.45</v>
      </c>
      <c r="M25" s="87">
        <f t="shared" si="4"/>
        <v>0.00173148</v>
      </c>
      <c r="N25" s="79">
        <v>223230</v>
      </c>
      <c r="O25" s="79">
        <f t="shared" si="5"/>
        <v>3105858.45</v>
      </c>
      <c r="P25" s="83"/>
      <c r="Q25" s="84">
        <f t="shared" si="16"/>
        <v>0.32022148796704036</v>
      </c>
      <c r="R25" s="79">
        <f t="shared" si="6"/>
        <v>2862753</v>
      </c>
      <c r="S25" s="79">
        <f t="shared" si="7"/>
        <v>212770.4500000002</v>
      </c>
      <c r="T25" s="79">
        <f t="shared" si="8"/>
        <v>30335</v>
      </c>
      <c r="U25" s="79">
        <v>41772</v>
      </c>
      <c r="W25" s="79">
        <f t="shared" si="9"/>
        <v>200004</v>
      </c>
      <c r="X25" s="85">
        <f t="shared" si="17"/>
        <v>3062757</v>
      </c>
    </row>
    <row r="26" spans="1:24" ht="12.75">
      <c r="A26" s="47" t="s">
        <v>60</v>
      </c>
      <c r="B26" s="43">
        <v>7090</v>
      </c>
      <c r="C26" s="79">
        <v>261715</v>
      </c>
      <c r="D26" s="80">
        <v>1.0435</v>
      </c>
      <c r="E26" s="79">
        <v>273000.97</v>
      </c>
      <c r="F26" s="79">
        <v>60649</v>
      </c>
      <c r="G26" s="79">
        <f t="shared" si="11"/>
        <v>63287</v>
      </c>
      <c r="H26" s="79">
        <v>27749</v>
      </c>
      <c r="I26" s="79">
        <f t="shared" si="12"/>
        <v>28956</v>
      </c>
      <c r="J26" s="81">
        <f t="shared" si="13"/>
        <v>92243</v>
      </c>
      <c r="K26" s="79">
        <f t="shared" si="14"/>
        <v>92243</v>
      </c>
      <c r="L26" s="79">
        <f t="shared" si="15"/>
        <v>180757.96999999997</v>
      </c>
      <c r="M26" s="87">
        <f t="shared" si="4"/>
        <v>9.401E-05</v>
      </c>
      <c r="N26" s="79">
        <v>5657</v>
      </c>
      <c r="O26" s="79">
        <f t="shared" si="5"/>
        <v>175100.96999999997</v>
      </c>
      <c r="P26" s="83"/>
      <c r="Q26" s="84">
        <f t="shared" si="16"/>
        <v>0.33788524634179873</v>
      </c>
      <c r="R26" s="79">
        <f t="shared" si="6"/>
        <v>161901</v>
      </c>
      <c r="S26" s="79">
        <f t="shared" si="7"/>
        <v>11552.969999999972</v>
      </c>
      <c r="T26" s="79">
        <f t="shared" si="8"/>
        <v>1647</v>
      </c>
      <c r="U26" s="79">
        <v>5321</v>
      </c>
      <c r="W26" s="79">
        <f t="shared" si="9"/>
        <v>10859</v>
      </c>
      <c r="X26" s="85">
        <f t="shared" si="17"/>
        <v>172760</v>
      </c>
    </row>
    <row r="27" spans="1:24" ht="12.75">
      <c r="A27" s="47" t="s">
        <v>61</v>
      </c>
      <c r="B27" s="43">
        <v>7095</v>
      </c>
      <c r="C27" s="79">
        <v>11068459</v>
      </c>
      <c r="D27" s="80">
        <v>1.0701</v>
      </c>
      <c r="E27" s="79">
        <v>11851744.57</v>
      </c>
      <c r="F27" s="79">
        <v>929394</v>
      </c>
      <c r="G27" s="79">
        <f t="shared" si="11"/>
        <v>994545</v>
      </c>
      <c r="H27" s="79">
        <v>5038033</v>
      </c>
      <c r="I27" s="79">
        <f t="shared" si="12"/>
        <v>5391199</v>
      </c>
      <c r="J27" s="81">
        <f t="shared" si="13"/>
        <v>6385744</v>
      </c>
      <c r="K27" s="79">
        <f t="shared" si="14"/>
        <v>6385744</v>
      </c>
      <c r="L27" s="79">
        <f t="shared" si="15"/>
        <v>5466000.57</v>
      </c>
      <c r="M27" s="87">
        <f t="shared" si="4"/>
        <v>0.00284289</v>
      </c>
      <c r="N27" s="79">
        <v>388485</v>
      </c>
      <c r="O27" s="79">
        <f t="shared" si="5"/>
        <v>5077515.57</v>
      </c>
      <c r="P27" s="83"/>
      <c r="Q27" s="84">
        <f t="shared" si="16"/>
        <v>0.5388020271854373</v>
      </c>
      <c r="R27" s="79">
        <f t="shared" si="6"/>
        <v>4678365</v>
      </c>
      <c r="S27" s="79">
        <f t="shared" si="7"/>
        <v>349344.5700000003</v>
      </c>
      <c r="T27" s="79">
        <f t="shared" si="8"/>
        <v>49806</v>
      </c>
      <c r="U27" s="79">
        <v>91409</v>
      </c>
      <c r="W27" s="79">
        <f t="shared" si="9"/>
        <v>328383</v>
      </c>
      <c r="X27" s="85">
        <f t="shared" si="17"/>
        <v>5006748</v>
      </c>
    </row>
    <row r="28" spans="1:24" ht="12.75">
      <c r="A28" s="47" t="s">
        <v>62</v>
      </c>
      <c r="B28" s="43">
        <v>7100</v>
      </c>
      <c r="C28" s="79">
        <v>5733448</v>
      </c>
      <c r="D28" s="80">
        <v>1.0592</v>
      </c>
      <c r="E28" s="79">
        <v>6101966.27</v>
      </c>
      <c r="F28" s="79">
        <v>699990</v>
      </c>
      <c r="G28" s="79">
        <f t="shared" si="11"/>
        <v>741429</v>
      </c>
      <c r="H28" s="79">
        <v>1297628</v>
      </c>
      <c r="I28" s="79">
        <f t="shared" si="12"/>
        <v>1374448</v>
      </c>
      <c r="J28" s="81">
        <f t="shared" si="13"/>
        <v>2115877</v>
      </c>
      <c r="K28" s="79">
        <f t="shared" si="14"/>
        <v>2115877</v>
      </c>
      <c r="L28" s="79">
        <f t="shared" si="15"/>
        <v>3986089.2699999996</v>
      </c>
      <c r="M28" s="87">
        <f t="shared" si="4"/>
        <v>0.00207318</v>
      </c>
      <c r="N28" s="79">
        <v>798097</v>
      </c>
      <c r="O28" s="79">
        <f t="shared" si="5"/>
        <v>3187992.2699999996</v>
      </c>
      <c r="P28" s="83"/>
      <c r="Q28" s="84">
        <f t="shared" si="16"/>
        <v>0.3467533097327331</v>
      </c>
      <c r="R28" s="79">
        <f t="shared" si="6"/>
        <v>2896911</v>
      </c>
      <c r="S28" s="79">
        <f t="shared" si="7"/>
        <v>254760.26999999955</v>
      </c>
      <c r="T28" s="79">
        <f t="shared" si="8"/>
        <v>36321</v>
      </c>
      <c r="U28" s="79">
        <v>53880</v>
      </c>
      <c r="W28" s="79">
        <f t="shared" si="9"/>
        <v>239474</v>
      </c>
      <c r="X28" s="85">
        <f t="shared" si="17"/>
        <v>3136385</v>
      </c>
    </row>
    <row r="29" spans="1:24" ht="12.75">
      <c r="A29" s="47" t="s">
        <v>63</v>
      </c>
      <c r="B29" s="43">
        <v>7106</v>
      </c>
      <c r="C29" s="79">
        <v>8908762</v>
      </c>
      <c r="D29" s="80">
        <v>1.0802</v>
      </c>
      <c r="E29" s="79">
        <v>9627165.06</v>
      </c>
      <c r="F29" s="79">
        <v>658351</v>
      </c>
      <c r="G29" s="79">
        <f t="shared" si="11"/>
        <v>711151</v>
      </c>
      <c r="H29" s="79">
        <v>2890868</v>
      </c>
      <c r="I29" s="79">
        <f t="shared" si="12"/>
        <v>3122716</v>
      </c>
      <c r="J29" s="81">
        <f t="shared" si="13"/>
        <v>3833867</v>
      </c>
      <c r="K29" s="79">
        <f t="shared" si="14"/>
        <v>3833867</v>
      </c>
      <c r="L29" s="79">
        <f t="shared" si="15"/>
        <v>5793298.0600000005</v>
      </c>
      <c r="M29" s="87">
        <f t="shared" si="4"/>
        <v>0.00301312</v>
      </c>
      <c r="N29" s="79">
        <v>74679</v>
      </c>
      <c r="O29" s="79">
        <f t="shared" si="5"/>
        <v>5718619.0600000005</v>
      </c>
      <c r="P29" s="83"/>
      <c r="Q29" s="84">
        <f t="shared" si="16"/>
        <v>0.39823426482312746</v>
      </c>
      <c r="R29" s="79">
        <f t="shared" si="6"/>
        <v>5295568</v>
      </c>
      <c r="S29" s="79">
        <f t="shared" si="7"/>
        <v>370263.0600000005</v>
      </c>
      <c r="T29" s="79">
        <f t="shared" si="8"/>
        <v>52788</v>
      </c>
      <c r="U29" s="79">
        <v>77992</v>
      </c>
      <c r="V29" s="79">
        <f>TRUNC(R29*(1-0.035))</f>
        <v>5110223</v>
      </c>
      <c r="W29" s="79">
        <f t="shared" si="9"/>
        <v>348047</v>
      </c>
      <c r="X29" s="85">
        <f>+V29+W29</f>
        <v>5458270</v>
      </c>
    </row>
    <row r="30" spans="1:24" ht="12.75">
      <c r="A30" s="47" t="s">
        <v>64</v>
      </c>
      <c r="B30" s="43">
        <v>7110</v>
      </c>
      <c r="C30" s="79">
        <v>346045</v>
      </c>
      <c r="D30" s="80">
        <v>1.0491</v>
      </c>
      <c r="E30" s="79">
        <v>361844.92</v>
      </c>
      <c r="F30" s="79">
        <v>50724</v>
      </c>
      <c r="G30" s="79">
        <f t="shared" si="11"/>
        <v>53215</v>
      </c>
      <c r="H30" s="79">
        <v>111711</v>
      </c>
      <c r="I30" s="79">
        <f t="shared" si="12"/>
        <v>117196</v>
      </c>
      <c r="J30" s="81">
        <f t="shared" si="13"/>
        <v>170411</v>
      </c>
      <c r="K30" s="79">
        <f t="shared" si="14"/>
        <v>170411</v>
      </c>
      <c r="L30" s="79">
        <f t="shared" si="15"/>
        <v>191433.91999999998</v>
      </c>
      <c r="M30" s="87">
        <f t="shared" si="4"/>
        <v>9.957E-05</v>
      </c>
      <c r="N30" s="79">
        <v>36599</v>
      </c>
      <c r="O30" s="79">
        <f t="shared" si="5"/>
        <v>154834.91999999998</v>
      </c>
      <c r="P30" s="83"/>
      <c r="Q30" s="84">
        <f t="shared" si="16"/>
        <v>0.4709503728834994</v>
      </c>
      <c r="R30" s="79">
        <f t="shared" si="6"/>
        <v>140855</v>
      </c>
      <c r="S30" s="79">
        <f t="shared" si="7"/>
        <v>12235.919999999984</v>
      </c>
      <c r="T30" s="79">
        <f t="shared" si="8"/>
        <v>1744</v>
      </c>
      <c r="U30" s="79">
        <v>3236</v>
      </c>
      <c r="W30" s="79">
        <f t="shared" si="9"/>
        <v>11501</v>
      </c>
      <c r="X30" s="85">
        <f t="shared" si="17"/>
        <v>152356</v>
      </c>
    </row>
    <row r="31" spans="1:24" ht="12.75">
      <c r="A31" s="47" t="s">
        <v>65</v>
      </c>
      <c r="B31" s="43">
        <v>7113</v>
      </c>
      <c r="C31" s="79">
        <v>9994200</v>
      </c>
      <c r="D31" s="80">
        <v>1.0864</v>
      </c>
      <c r="E31" s="79">
        <v>10988725.14</v>
      </c>
      <c r="F31" s="79">
        <v>1239121</v>
      </c>
      <c r="G31" s="79">
        <f t="shared" si="11"/>
        <v>1346181</v>
      </c>
      <c r="H31" s="79">
        <v>1500877</v>
      </c>
      <c r="I31" s="79">
        <f t="shared" si="12"/>
        <v>1630553</v>
      </c>
      <c r="J31" s="81">
        <f t="shared" si="13"/>
        <v>2976734</v>
      </c>
      <c r="K31" s="79">
        <f t="shared" si="14"/>
        <v>2976734</v>
      </c>
      <c r="L31" s="79">
        <f t="shared" si="15"/>
        <v>8011991.140000001</v>
      </c>
      <c r="M31" s="87">
        <f t="shared" si="4"/>
        <v>0.00416708</v>
      </c>
      <c r="N31" s="79">
        <v>2362838</v>
      </c>
      <c r="O31" s="79">
        <f t="shared" si="5"/>
        <v>5649153.140000001</v>
      </c>
      <c r="P31" s="83"/>
      <c r="Q31" s="84">
        <f t="shared" si="16"/>
        <v>0.2708898404569613</v>
      </c>
      <c r="R31" s="79">
        <f t="shared" si="6"/>
        <v>5064083</v>
      </c>
      <c r="S31" s="79">
        <f t="shared" si="7"/>
        <v>512065.1400000006</v>
      </c>
      <c r="T31" s="79">
        <f t="shared" si="8"/>
        <v>73005</v>
      </c>
      <c r="U31" s="79">
        <v>117036</v>
      </c>
      <c r="W31" s="79">
        <f t="shared" si="9"/>
        <v>481341</v>
      </c>
      <c r="X31" s="85">
        <f t="shared" si="17"/>
        <v>5545424</v>
      </c>
    </row>
    <row r="32" spans="1:24" ht="12.75">
      <c r="A32" s="47" t="s">
        <v>66</v>
      </c>
      <c r="B32" s="43">
        <v>7114</v>
      </c>
      <c r="C32" s="79">
        <v>821874</v>
      </c>
      <c r="D32" s="80">
        <v>1.0672</v>
      </c>
      <c r="E32" s="79">
        <v>879812.81</v>
      </c>
      <c r="F32" s="79">
        <v>80899</v>
      </c>
      <c r="G32" s="79">
        <f t="shared" si="11"/>
        <v>86335</v>
      </c>
      <c r="H32" s="79">
        <v>2576</v>
      </c>
      <c r="I32" s="79">
        <f t="shared" si="12"/>
        <v>2749</v>
      </c>
      <c r="J32" s="81">
        <f t="shared" si="13"/>
        <v>89084</v>
      </c>
      <c r="K32" s="79">
        <f t="shared" si="14"/>
        <v>89084</v>
      </c>
      <c r="L32" s="79">
        <f t="shared" si="15"/>
        <v>790728.81</v>
      </c>
      <c r="M32" s="87">
        <f t="shared" si="4"/>
        <v>0.00041126</v>
      </c>
      <c r="N32" s="79">
        <v>143830</v>
      </c>
      <c r="O32" s="79">
        <f t="shared" si="5"/>
        <v>646898.81</v>
      </c>
      <c r="P32" s="83"/>
      <c r="Q32" s="84">
        <f t="shared" si="16"/>
        <v>0.10125335638156939</v>
      </c>
      <c r="R32" s="79">
        <f t="shared" si="6"/>
        <v>589156</v>
      </c>
      <c r="S32" s="79">
        <f t="shared" si="7"/>
        <v>50537.810000000056</v>
      </c>
      <c r="T32" s="79">
        <f t="shared" si="8"/>
        <v>7205</v>
      </c>
      <c r="U32" s="79">
        <v>11284</v>
      </c>
      <c r="W32" s="79">
        <f t="shared" si="9"/>
        <v>47505</v>
      </c>
      <c r="X32" s="85">
        <f t="shared" si="17"/>
        <v>636661</v>
      </c>
    </row>
    <row r="33" spans="1:24" ht="12.75">
      <c r="A33" s="47" t="s">
        <v>112</v>
      </c>
      <c r="B33" s="43">
        <v>7500</v>
      </c>
      <c r="C33" s="79">
        <v>26342</v>
      </c>
      <c r="D33" s="80">
        <v>1.068</v>
      </c>
      <c r="E33" s="79">
        <v>28132.43</v>
      </c>
      <c r="F33" s="75"/>
      <c r="H33" s="79"/>
      <c r="I33" s="79"/>
      <c r="J33" s="81">
        <f t="shared" si="13"/>
        <v>0</v>
      </c>
      <c r="K33" s="79"/>
      <c r="L33" s="79">
        <f t="shared" si="15"/>
        <v>28132.43</v>
      </c>
      <c r="M33" s="87">
        <f t="shared" si="4"/>
        <v>1.463E-05</v>
      </c>
      <c r="N33" s="48"/>
      <c r="O33" s="79">
        <f t="shared" si="5"/>
        <v>28132.43</v>
      </c>
      <c r="P33" s="83"/>
      <c r="Q33" s="84">
        <f t="shared" si="16"/>
        <v>0</v>
      </c>
      <c r="R33" s="79">
        <f t="shared" si="6"/>
        <v>26078</v>
      </c>
      <c r="S33" s="79">
        <f t="shared" si="7"/>
        <v>1798.4300000000003</v>
      </c>
      <c r="T33" s="79">
        <f t="shared" si="8"/>
        <v>256</v>
      </c>
      <c r="U33" s="79">
        <v>4019</v>
      </c>
      <c r="W33" s="79">
        <f t="shared" si="9"/>
        <v>1690</v>
      </c>
      <c r="X33" s="85">
        <f t="shared" si="17"/>
        <v>27768</v>
      </c>
    </row>
    <row r="34" spans="1:20" ht="12.75">
      <c r="A34" s="47" t="s">
        <v>0</v>
      </c>
      <c r="B34" s="43"/>
      <c r="D34" s="80"/>
      <c r="E34" s="86"/>
      <c r="I34" s="79"/>
      <c r="J34" s="81"/>
      <c r="K34" s="79"/>
      <c r="L34" s="79"/>
      <c r="M34" s="87">
        <f t="shared" si="4"/>
        <v>0</v>
      </c>
      <c r="N34" s="48"/>
      <c r="O34" s="79"/>
      <c r="P34" s="83"/>
      <c r="T34" s="79">
        <f t="shared" si="8"/>
        <v>0</v>
      </c>
    </row>
    <row r="35" spans="1:24" ht="12.75">
      <c r="A35" s="47" t="s">
        <v>136</v>
      </c>
      <c r="B35" s="43">
        <v>7135</v>
      </c>
      <c r="C35" s="79">
        <v>2546910</v>
      </c>
      <c r="D35" s="80">
        <v>1.076</v>
      </c>
      <c r="E35" s="79">
        <v>2750189.28</v>
      </c>
      <c r="F35" s="79">
        <v>234028</v>
      </c>
      <c r="G35" s="79">
        <f>ROUND(D35*F35,0.5)</f>
        <v>251814</v>
      </c>
      <c r="H35" s="79">
        <v>709555</v>
      </c>
      <c r="I35" s="79">
        <f>ROUND(D35*H35,0.5)</f>
        <v>763481</v>
      </c>
      <c r="J35" s="81">
        <f>+G35+I35</f>
        <v>1015295</v>
      </c>
      <c r="K35" s="79">
        <f>+G35+I35</f>
        <v>1015295</v>
      </c>
      <c r="L35" s="79">
        <f>E35-G35-I35</f>
        <v>1734894.2799999998</v>
      </c>
      <c r="M35" s="87">
        <f t="shared" si="4"/>
        <v>0.00090233</v>
      </c>
      <c r="N35" s="79">
        <v>244272</v>
      </c>
      <c r="O35" s="79">
        <f>L35-N35</f>
        <v>1490622.2799999998</v>
      </c>
      <c r="P35" s="83"/>
      <c r="Q35" s="84">
        <f>(G35+I35)/E35</f>
        <v>0.36917277199189724</v>
      </c>
      <c r="R35" s="79">
        <f>TRUNC((L35-T35)*0.9355)-N35</f>
        <v>1363933</v>
      </c>
      <c r="S35" s="79">
        <f>O35-R35-T35</f>
        <v>110881.2799999998</v>
      </c>
      <c r="T35" s="79">
        <f t="shared" si="8"/>
        <v>15808</v>
      </c>
      <c r="U35" s="79">
        <v>29926</v>
      </c>
      <c r="W35" s="79">
        <f>TRUNC(S35*(1-0.06))</f>
        <v>104228</v>
      </c>
      <c r="X35" s="85">
        <f>+R35+W35</f>
        <v>1468161</v>
      </c>
    </row>
    <row r="36" spans="1:24" ht="12.75">
      <c r="A36" s="47" t="s">
        <v>111</v>
      </c>
      <c r="B36" s="43">
        <v>7115</v>
      </c>
      <c r="C36" s="79">
        <v>3855810</v>
      </c>
      <c r="D36" s="80">
        <v>1.0714</v>
      </c>
      <c r="E36" s="79">
        <v>4163073.4</v>
      </c>
      <c r="F36" s="75"/>
      <c r="H36" s="79"/>
      <c r="I36" s="79"/>
      <c r="J36" s="81">
        <f>+G36+I36</f>
        <v>0</v>
      </c>
      <c r="K36" s="79"/>
      <c r="L36" s="79">
        <f>E36-G36-I36</f>
        <v>4163073.4</v>
      </c>
      <c r="M36" s="87">
        <f t="shared" si="4"/>
        <v>0.00216523</v>
      </c>
      <c r="N36" s="79">
        <v>521573</v>
      </c>
      <c r="O36" s="79">
        <f>L36-N36</f>
        <v>3641500.4</v>
      </c>
      <c r="P36" s="83"/>
      <c r="Q36" s="84">
        <f>(G36+I36)/E36</f>
        <v>0</v>
      </c>
      <c r="R36" s="79">
        <f>TRUNC((L36-T36)*0.9355)-N36</f>
        <v>3337494</v>
      </c>
      <c r="S36" s="79">
        <f>O36-R36-T36</f>
        <v>266072.3999999999</v>
      </c>
      <c r="T36" s="79">
        <f t="shared" si="8"/>
        <v>37934</v>
      </c>
      <c r="U36" s="79">
        <v>47590</v>
      </c>
      <c r="W36" s="79">
        <f>TRUNC(S36*(1-0.06))</f>
        <v>250108</v>
      </c>
      <c r="X36" s="85">
        <f>+R36+W36</f>
        <v>3587602</v>
      </c>
    </row>
    <row r="37" spans="1:16" ht="12.75">
      <c r="A37" s="47" t="s">
        <v>1</v>
      </c>
      <c r="B37" s="43"/>
      <c r="D37" s="80"/>
      <c r="E37" s="86"/>
      <c r="N37" s="48"/>
      <c r="O37" s="79"/>
      <c r="P37" s="83"/>
    </row>
    <row r="38" spans="1:24" ht="12.75">
      <c r="A38" s="47" t="s">
        <v>67</v>
      </c>
      <c r="B38" s="43">
        <v>7266</v>
      </c>
      <c r="C38" s="79">
        <v>935607</v>
      </c>
      <c r="D38" s="80">
        <v>1.0651</v>
      </c>
      <c r="E38" s="79">
        <v>996806.53</v>
      </c>
      <c r="F38" s="79">
        <v>353424</v>
      </c>
      <c r="G38" s="79">
        <f>ROUND(D38*F38,0.5)</f>
        <v>376432</v>
      </c>
      <c r="H38" s="79">
        <v>0</v>
      </c>
      <c r="I38" s="79">
        <f>ROUND(D38*H38,0.5)</f>
        <v>0</v>
      </c>
      <c r="J38" s="81">
        <f>+G38+I38</f>
        <v>376432</v>
      </c>
      <c r="K38" s="79">
        <f>+G38+I38</f>
        <v>376432</v>
      </c>
      <c r="L38" s="79">
        <f>E38-G38-I38</f>
        <v>620374.53</v>
      </c>
      <c r="M38" s="87">
        <f>ROUND(L38/$L$122,8)</f>
        <v>0.00032266</v>
      </c>
      <c r="N38" s="79">
        <v>55762</v>
      </c>
      <c r="O38" s="79">
        <f>L38-N38</f>
        <v>564612.53</v>
      </c>
      <c r="P38" s="83"/>
      <c r="Q38" s="84">
        <f>(G38+I38)/E38</f>
        <v>0.3776379755457661</v>
      </c>
      <c r="R38" s="79">
        <f>TRUNC((L38-T38)*0.9355)-N38</f>
        <v>519309</v>
      </c>
      <c r="S38" s="79">
        <f>O38-R38-T38</f>
        <v>39650.53000000003</v>
      </c>
      <c r="T38" s="79">
        <f>ROUND(M38*$T$9,0.5)</f>
        <v>5653</v>
      </c>
      <c r="U38" s="79">
        <v>9515</v>
      </c>
      <c r="W38" s="79">
        <f>TRUNC(S38*(1-0.06))</f>
        <v>37271</v>
      </c>
      <c r="X38" s="85">
        <f>+R38+W38</f>
        <v>556580</v>
      </c>
    </row>
    <row r="39" spans="1:24" ht="12.75">
      <c r="A39" s="47" t="s">
        <v>107</v>
      </c>
      <c r="B39" s="43">
        <v>7268</v>
      </c>
      <c r="C39" s="79">
        <v>3355338</v>
      </c>
      <c r="D39" s="80">
        <v>1.0724</v>
      </c>
      <c r="E39" s="79">
        <v>3658152.54</v>
      </c>
      <c r="F39" s="75"/>
      <c r="H39" s="79"/>
      <c r="I39" s="79"/>
      <c r="J39" s="81">
        <f>+G39+I39</f>
        <v>0</v>
      </c>
      <c r="K39" s="79"/>
      <c r="L39" s="79">
        <f>E39-G39-I39</f>
        <v>3658152.54</v>
      </c>
      <c r="M39" s="87">
        <f>ROUND(L39/$L$122,8)</f>
        <v>0.00190262</v>
      </c>
      <c r="N39" s="79">
        <v>795975</v>
      </c>
      <c r="O39" s="79">
        <f>L39-N39</f>
        <v>2862177.54</v>
      </c>
      <c r="P39" s="83"/>
      <c r="Q39" s="84">
        <f>(G39+I39)/E39</f>
        <v>0</v>
      </c>
      <c r="R39" s="79">
        <f>TRUNC((L39-T39)*0.9355)-N39</f>
        <v>2595043</v>
      </c>
      <c r="S39" s="79">
        <f>O39-R39-T39</f>
        <v>233801.54000000004</v>
      </c>
      <c r="T39" s="79">
        <f>ROUND(M39*$T$9,0.5)</f>
        <v>33333</v>
      </c>
      <c r="U39" s="79">
        <v>41456</v>
      </c>
      <c r="V39" s="79">
        <f>TRUNC(R39*(1-0.035))</f>
        <v>2504216</v>
      </c>
      <c r="W39" s="79">
        <f>TRUNC(S39*(1-0.06))</f>
        <v>219773</v>
      </c>
      <c r="X39" s="85">
        <f>+V39+W39</f>
        <v>2723989</v>
      </c>
    </row>
    <row r="40" spans="1:14" ht="12.75">
      <c r="A40" s="47" t="s">
        <v>2</v>
      </c>
      <c r="B40" s="43"/>
      <c r="D40" s="80"/>
      <c r="N40" s="48"/>
    </row>
    <row r="41" spans="1:24" ht="12.75">
      <c r="A41" s="47" t="s">
        <v>108</v>
      </c>
      <c r="B41" s="43">
        <v>7380</v>
      </c>
      <c r="C41" s="79">
        <v>55383</v>
      </c>
      <c r="D41" s="80">
        <v>1.0822</v>
      </c>
      <c r="E41" s="79">
        <v>59936.54</v>
      </c>
      <c r="F41" s="79">
        <v>22157</v>
      </c>
      <c r="G41" s="79">
        <f>ROUND(D41*F41,0.5)</f>
        <v>23978</v>
      </c>
      <c r="H41" s="79">
        <v>0</v>
      </c>
      <c r="I41" s="79">
        <f>ROUND(D41*H41,0.5)</f>
        <v>0</v>
      </c>
      <c r="J41" s="81">
        <f>+G41+I41</f>
        <v>23978</v>
      </c>
      <c r="K41" s="79">
        <f>+G41+I41</f>
        <v>23978</v>
      </c>
      <c r="L41" s="79">
        <f>E41-G41-I41</f>
        <v>35958.54</v>
      </c>
      <c r="M41" s="87">
        <f>ROUND(L41/$L$122,8)</f>
        <v>1.87E-05</v>
      </c>
      <c r="N41" s="48"/>
      <c r="O41" s="79">
        <f>L41-N41</f>
        <v>35958.54</v>
      </c>
      <c r="P41" s="83"/>
      <c r="Q41" s="84">
        <f>(G41+I41)/E41</f>
        <v>0.40005645971555914</v>
      </c>
      <c r="R41" s="79">
        <f>TRUNC((L41-T41)*0.9355)-N41</f>
        <v>33332</v>
      </c>
      <c r="S41" s="79">
        <f>O41-R41-T41</f>
        <v>2298.540000000001</v>
      </c>
      <c r="T41" s="79">
        <f>ROUND(M41*$T$9,0.5)</f>
        <v>328</v>
      </c>
      <c r="U41" s="79">
        <v>273</v>
      </c>
      <c r="W41" s="79">
        <f>TRUNC(S41*(1-0.06))</f>
        <v>2160</v>
      </c>
      <c r="X41" s="85">
        <f>+R41+W41</f>
        <v>35492</v>
      </c>
    </row>
    <row r="42" spans="1:14" ht="12.75">
      <c r="A42" s="47" t="s">
        <v>3</v>
      </c>
      <c r="B42" s="43"/>
      <c r="D42" s="80"/>
      <c r="N42" s="48"/>
    </row>
    <row r="43" spans="1:24" ht="12.75">
      <c r="A43" s="47" t="s">
        <v>68</v>
      </c>
      <c r="B43" s="43">
        <v>7170</v>
      </c>
      <c r="C43" s="79">
        <v>24779122</v>
      </c>
      <c r="D43" s="80">
        <v>1.081</v>
      </c>
      <c r="E43" s="79">
        <v>26882168.2</v>
      </c>
      <c r="F43" s="79">
        <v>3100829</v>
      </c>
      <c r="G43" s="79">
        <f>ROUND(D43*F43,0.5)</f>
        <v>3351996</v>
      </c>
      <c r="H43" s="79">
        <v>7671307</v>
      </c>
      <c r="I43" s="79">
        <f>ROUND(D43*H43,0.5)</f>
        <v>8292683</v>
      </c>
      <c r="J43" s="81">
        <f>+G43+I43</f>
        <v>11644679</v>
      </c>
      <c r="K43" s="79">
        <f>+G43+I43</f>
        <v>11644679</v>
      </c>
      <c r="L43" s="79">
        <f>E43-G43-I43</f>
        <v>15237489.2</v>
      </c>
      <c r="M43" s="87">
        <f>ROUND(L43/$L$122,8)</f>
        <v>0.00792509</v>
      </c>
      <c r="N43" s="79">
        <v>1997087</v>
      </c>
      <c r="O43" s="79">
        <f>L43-N43</f>
        <v>13240402.2</v>
      </c>
      <c r="P43" s="83"/>
      <c r="Q43" s="84">
        <f>(G43+I43)/E43</f>
        <v>0.4331748433893067</v>
      </c>
      <c r="R43" s="79">
        <f>TRUNC((L43-T43)*0.9355)-N43</f>
        <v>12127695</v>
      </c>
      <c r="S43" s="79">
        <f>O43-R43-T43</f>
        <v>973863.1999999993</v>
      </c>
      <c r="T43" s="79">
        <f>ROUND(M43*$T$9,0.5)</f>
        <v>138844</v>
      </c>
      <c r="U43" s="79">
        <v>352399</v>
      </c>
      <c r="W43" s="79">
        <f>TRUNC(S43*(1-0.06))</f>
        <v>915431</v>
      </c>
      <c r="X43" s="85">
        <f>+R43+W43</f>
        <v>13043126</v>
      </c>
    </row>
    <row r="44" spans="1:24" ht="12.75">
      <c r="A44" s="47" t="s">
        <v>69</v>
      </c>
      <c r="B44" s="43">
        <v>7175</v>
      </c>
      <c r="C44" s="79">
        <v>13271126</v>
      </c>
      <c r="D44" s="80">
        <v>1.0717</v>
      </c>
      <c r="E44" s="79">
        <v>14239368.73</v>
      </c>
      <c r="F44" s="79">
        <v>1757535</v>
      </c>
      <c r="G44" s="79">
        <f>ROUND(D44*F44,0.5)</f>
        <v>1883550</v>
      </c>
      <c r="H44" s="79">
        <v>4657772</v>
      </c>
      <c r="I44" s="79">
        <f>ROUND(D44*H44,0.5)</f>
        <v>4991734</v>
      </c>
      <c r="J44" s="81">
        <f>+G44+I44</f>
        <v>6875284</v>
      </c>
      <c r="K44" s="79">
        <f>+G44+I44</f>
        <v>6875284</v>
      </c>
      <c r="L44" s="79">
        <f>E44-G44-I44</f>
        <v>7364084.73</v>
      </c>
      <c r="M44" s="87">
        <f>ROUND(L44/$L$122,8)</f>
        <v>0.0038301</v>
      </c>
      <c r="N44" s="79">
        <v>360784</v>
      </c>
      <c r="O44" s="79">
        <f>L44-N44</f>
        <v>7003300.73</v>
      </c>
      <c r="P44" s="83"/>
      <c r="Q44" s="84">
        <f>(G44+I44)/E44</f>
        <v>0.48283629213947604</v>
      </c>
      <c r="R44" s="79">
        <f>TRUNC((L44-T44)*0.9355)-N44</f>
        <v>6465543</v>
      </c>
      <c r="S44" s="79">
        <f>O44-R44-T44</f>
        <v>470655.73000000045</v>
      </c>
      <c r="T44" s="79">
        <f>ROUND(M44*$T$9,0.5)</f>
        <v>67102</v>
      </c>
      <c r="U44" s="79">
        <v>147453</v>
      </c>
      <c r="W44" s="79">
        <f>TRUNC(S44*(1-0.06))</f>
        <v>442416</v>
      </c>
      <c r="X44" s="85">
        <f>+R44+W44</f>
        <v>6907959</v>
      </c>
    </row>
    <row r="45" spans="1:24" ht="12.75">
      <c r="A45" s="47" t="s">
        <v>121</v>
      </c>
      <c r="B45" s="43">
        <v>7180</v>
      </c>
      <c r="C45" s="79">
        <v>49115563</v>
      </c>
      <c r="D45" s="80">
        <v>1.1624</v>
      </c>
      <c r="E45" s="79">
        <f>53035145.24+3925299.72</f>
        <v>56960444.96</v>
      </c>
      <c r="F45" s="75"/>
      <c r="H45" s="79"/>
      <c r="I45" s="79"/>
      <c r="J45" s="81">
        <f>+G45+I45</f>
        <v>0</v>
      </c>
      <c r="K45" s="79"/>
      <c r="L45" s="79">
        <f>E45-G45-I45</f>
        <v>56960444.96</v>
      </c>
      <c r="M45" s="87">
        <f>ROUND(L45/$L$122,8)</f>
        <v>0.0296254</v>
      </c>
      <c r="N45" s="79">
        <v>6975771</v>
      </c>
      <c r="O45" s="79">
        <f>L45-N45</f>
        <v>49984673.96</v>
      </c>
      <c r="P45" s="83"/>
      <c r="Q45" s="84">
        <f>(G45+I45)/E45</f>
        <v>0</v>
      </c>
      <c r="R45" s="79">
        <f>TRUNC((L45-T45)*0.9355)-N45</f>
        <v>45825179</v>
      </c>
      <c r="S45" s="79">
        <f>O45-R45-T45</f>
        <v>3640471.960000001</v>
      </c>
      <c r="T45" s="79">
        <f>ROUND(M45*$T$9,0.5)</f>
        <v>519023</v>
      </c>
      <c r="U45" s="79">
        <v>618430</v>
      </c>
      <c r="V45" s="79">
        <f>TRUNC(R45*(1-0.035))</f>
        <v>44221297</v>
      </c>
      <c r="W45" s="79">
        <f>TRUNC(S45*(1-0.06))</f>
        <v>3422043</v>
      </c>
      <c r="X45" s="85">
        <f>+V45+W45</f>
        <v>47643340</v>
      </c>
    </row>
    <row r="46" spans="1:23" ht="12.75">
      <c r="A46" s="47" t="s">
        <v>164</v>
      </c>
      <c r="B46" s="43">
        <v>7181</v>
      </c>
      <c r="C46" s="79">
        <v>3626370</v>
      </c>
      <c r="D46" s="80"/>
      <c r="E46" s="79"/>
      <c r="F46" s="75"/>
      <c r="H46" s="79"/>
      <c r="I46" s="79"/>
      <c r="J46" s="81"/>
      <c r="K46" s="79"/>
      <c r="L46" s="79"/>
      <c r="M46" s="87"/>
      <c r="N46" s="79"/>
      <c r="O46" s="79"/>
      <c r="P46" s="83"/>
      <c r="Q46" s="84"/>
      <c r="R46" s="79"/>
      <c r="S46" s="79"/>
      <c r="T46" s="79"/>
      <c r="U46" s="79"/>
      <c r="V46" s="79"/>
      <c r="W46" s="79"/>
    </row>
    <row r="47" spans="1:14" ht="12.75">
      <c r="A47" s="47" t="s">
        <v>4</v>
      </c>
      <c r="B47" s="43"/>
      <c r="D47" s="80"/>
      <c r="N47" s="48"/>
    </row>
    <row r="48" spans="1:24" ht="12.75">
      <c r="A48" s="47" t="s">
        <v>70</v>
      </c>
      <c r="B48" s="43">
        <v>7005</v>
      </c>
      <c r="C48" s="79">
        <v>31391195</v>
      </c>
      <c r="D48" s="80">
        <v>1.0733</v>
      </c>
      <c r="E48" s="79">
        <v>33739454.28</v>
      </c>
      <c r="F48" s="79">
        <v>2724775</v>
      </c>
      <c r="G48" s="79">
        <f>ROUND(D48*F48,0.5)</f>
        <v>2924501</v>
      </c>
      <c r="H48" s="79">
        <v>12965770</v>
      </c>
      <c r="I48" s="79">
        <f>ROUND(D48*H48,0.5)</f>
        <v>13916161</v>
      </c>
      <c r="J48" s="81">
        <f>+G48+I48</f>
        <v>16840662</v>
      </c>
      <c r="K48" s="79">
        <f>+G48+I48</f>
        <v>16840662</v>
      </c>
      <c r="L48" s="79">
        <f>E48-G48-I48</f>
        <v>16898792.28</v>
      </c>
      <c r="M48" s="87">
        <f>ROUND(L48/$L$122,8)</f>
        <v>0.00878914</v>
      </c>
      <c r="N48" s="79">
        <v>2068432</v>
      </c>
      <c r="O48" s="79">
        <f>L48-N48</f>
        <v>14830360.280000001</v>
      </c>
      <c r="P48" s="83"/>
      <c r="Q48" s="84">
        <f>(G48+I48)/E48</f>
        <v>0.4991385414903634</v>
      </c>
      <c r="R48" s="79">
        <f>TRUNC((L48-T48)*0.9355)-N48</f>
        <v>13596338</v>
      </c>
      <c r="S48" s="79">
        <f>O48-R48-T48</f>
        <v>1080040.2800000012</v>
      </c>
      <c r="T48" s="79">
        <f>ROUND(M48*$T$9,0.5)</f>
        <v>153982</v>
      </c>
      <c r="U48" s="79">
        <v>323469</v>
      </c>
      <c r="W48" s="79">
        <f>TRUNC(S48*(1-0.06))</f>
        <v>1015237</v>
      </c>
      <c r="X48" s="85">
        <f>+R48+W48</f>
        <v>14611575</v>
      </c>
    </row>
    <row r="49" spans="1:24" ht="12.75">
      <c r="A49" s="47" t="s">
        <v>120</v>
      </c>
      <c r="B49" s="43">
        <v>7006</v>
      </c>
      <c r="C49" s="79">
        <v>412311</v>
      </c>
      <c r="D49" s="80">
        <v>1.0868</v>
      </c>
      <c r="E49" s="79">
        <v>448440.32</v>
      </c>
      <c r="F49" s="79">
        <v>45545</v>
      </c>
      <c r="G49" s="79">
        <f>ROUND(D49*F49,0.5)</f>
        <v>49498</v>
      </c>
      <c r="H49" s="79">
        <v>71081</v>
      </c>
      <c r="I49" s="79">
        <f>ROUND(D49*H49,0.5)</f>
        <v>77251</v>
      </c>
      <c r="J49" s="81">
        <f>+G49+I49</f>
        <v>126749</v>
      </c>
      <c r="K49" s="79">
        <f>+G49+I49</f>
        <v>126749</v>
      </c>
      <c r="L49" s="79">
        <f>E49-G49-I49</f>
        <v>321691.32</v>
      </c>
      <c r="M49" s="87">
        <f>ROUND(L49/$L$122,8)</f>
        <v>0.00016731</v>
      </c>
      <c r="N49" s="79">
        <v>23147</v>
      </c>
      <c r="O49" s="79">
        <f>L49-N49</f>
        <v>298544.32</v>
      </c>
      <c r="P49" s="83"/>
      <c r="Q49" s="84">
        <f>(G49+I49)/E49</f>
        <v>0.28264407625077065</v>
      </c>
      <c r="R49" s="79">
        <f>TRUNC((L49-T49)*0.9355)-N49</f>
        <v>275053</v>
      </c>
      <c r="S49" s="79">
        <f>O49-R49-T49</f>
        <v>20560.320000000007</v>
      </c>
      <c r="T49" s="79">
        <f>ROUND(M49*$T$9,0.5)</f>
        <v>2931</v>
      </c>
      <c r="U49" s="79">
        <v>6419</v>
      </c>
      <c r="W49" s="79">
        <f>TRUNC(S49*(1-0.06))</f>
        <v>19326</v>
      </c>
      <c r="X49" s="85">
        <f>+R49+W49</f>
        <v>294379</v>
      </c>
    </row>
    <row r="50" spans="1:14" ht="12.75">
      <c r="A50" s="47" t="s">
        <v>6</v>
      </c>
      <c r="B50" s="43"/>
      <c r="D50" s="80"/>
      <c r="N50" s="48"/>
    </row>
    <row r="51" spans="1:24" ht="12.75">
      <c r="A51" s="47" t="s">
        <v>118</v>
      </c>
      <c r="B51" s="43">
        <v>7161</v>
      </c>
      <c r="C51" s="79">
        <v>49624511</v>
      </c>
      <c r="D51" s="80">
        <v>1.0717</v>
      </c>
      <c r="E51" s="79">
        <v>53852024.6</v>
      </c>
      <c r="F51" s="75"/>
      <c r="H51" s="79"/>
      <c r="I51" s="79"/>
      <c r="J51" s="81">
        <f>+G51+I51</f>
        <v>0</v>
      </c>
      <c r="K51" s="79"/>
      <c r="L51" s="79">
        <f>E51-G51-I51</f>
        <v>53852024.6</v>
      </c>
      <c r="M51" s="87">
        <f>ROUND(L51/$L$122,8)</f>
        <v>0.0280087</v>
      </c>
      <c r="N51" s="79">
        <v>9666176</v>
      </c>
      <c r="O51" s="79">
        <f>L51-N51</f>
        <v>44185848.6</v>
      </c>
      <c r="P51" s="83"/>
      <c r="Q51" s="84">
        <f>(G51+I51)/E51</f>
        <v>0</v>
      </c>
      <c r="R51" s="79">
        <f>TRUNC((L51-T51)*0.9355)-N51</f>
        <v>40253344</v>
      </c>
      <c r="S51" s="79">
        <f>O51-R51-T51</f>
        <v>3441805.6000000015</v>
      </c>
      <c r="T51" s="79">
        <f>ROUND(M51*$T$9,0.5)</f>
        <v>490699</v>
      </c>
      <c r="U51" s="79">
        <v>677168</v>
      </c>
      <c r="V51" s="79">
        <f>TRUNC(R51*(1-0.035))</f>
        <v>38844476</v>
      </c>
      <c r="W51" s="79">
        <f>TRUNC(S51*(1-0.06))</f>
        <v>3235297</v>
      </c>
      <c r="X51" s="85">
        <f>+V51+W51</f>
        <v>42079773</v>
      </c>
    </row>
    <row r="52" spans="1:24" ht="12.75">
      <c r="A52" s="47" t="s">
        <v>119</v>
      </c>
      <c r="B52" s="43">
        <v>7162</v>
      </c>
      <c r="C52" s="79">
        <v>12693490</v>
      </c>
      <c r="D52" s="80">
        <v>1.0624</v>
      </c>
      <c r="E52" s="79">
        <v>13543313.37</v>
      </c>
      <c r="F52" s="75"/>
      <c r="H52" s="79"/>
      <c r="I52" s="79"/>
      <c r="J52" s="81">
        <f>+G52+I52</f>
        <v>0</v>
      </c>
      <c r="K52" s="79"/>
      <c r="L52" s="79">
        <f>E52-G52-I52</f>
        <v>13543313.37</v>
      </c>
      <c r="M52" s="87">
        <f>ROUND(L52/$L$122,8)</f>
        <v>0.00704394</v>
      </c>
      <c r="N52" s="79">
        <v>1191506</v>
      </c>
      <c r="O52" s="79">
        <f>L52-N52</f>
        <v>12351807.37</v>
      </c>
      <c r="P52" s="83"/>
      <c r="Q52" s="84">
        <f>(G52+I52)/E52</f>
        <v>0</v>
      </c>
      <c r="R52" s="79">
        <f>TRUNC((L52-T52)*0.9355)-N52</f>
        <v>11362816</v>
      </c>
      <c r="S52" s="79">
        <f>O52-R52-T52</f>
        <v>865584.3699999992</v>
      </c>
      <c r="T52" s="79">
        <f>ROUND(M52*$T$9,0.5)</f>
        <v>123407</v>
      </c>
      <c r="U52" s="79">
        <v>135445</v>
      </c>
      <c r="V52" s="79">
        <f>TRUNC(R52*(1-0.035))</f>
        <v>10965117</v>
      </c>
      <c r="W52" s="79">
        <f>TRUNC(S52*(1-0.06))</f>
        <v>813649</v>
      </c>
      <c r="X52" s="85">
        <f>+V52+W52</f>
        <v>11778766</v>
      </c>
    </row>
    <row r="53" spans="1:24" ht="12.75">
      <c r="A53" s="47" t="s">
        <v>71</v>
      </c>
      <c r="B53" s="43">
        <v>7165</v>
      </c>
      <c r="C53" s="79">
        <v>11329391</v>
      </c>
      <c r="D53" s="80">
        <v>1.0713</v>
      </c>
      <c r="E53" s="79">
        <v>12232149.67</v>
      </c>
      <c r="F53" s="75"/>
      <c r="H53" s="79"/>
      <c r="I53" s="79"/>
      <c r="J53" s="81">
        <f>+G53+I53</f>
        <v>0</v>
      </c>
      <c r="K53" s="79"/>
      <c r="L53" s="79">
        <f>E53-G53-I53</f>
        <v>12232149.67</v>
      </c>
      <c r="M53" s="87">
        <f>ROUND(L53/$L$122,8)</f>
        <v>0.006362</v>
      </c>
      <c r="N53" s="79">
        <v>1518208</v>
      </c>
      <c r="O53" s="79">
        <f>L53-N53</f>
        <v>10713941.67</v>
      </c>
      <c r="P53" s="83"/>
      <c r="Q53" s="84">
        <f>(G53+I53)/E53</f>
        <v>0</v>
      </c>
      <c r="R53" s="79">
        <f>TRUNC((L53-T53)*0.9355)-N53</f>
        <v>9820698</v>
      </c>
      <c r="S53" s="79">
        <f>O53-R53-T53</f>
        <v>781784.6699999999</v>
      </c>
      <c r="T53" s="79">
        <f>ROUND(M53*$T$9,0.5)</f>
        <v>111459</v>
      </c>
      <c r="U53" s="79">
        <v>139837</v>
      </c>
      <c r="V53" s="79">
        <f>TRUNC(R53*(1-0.035))</f>
        <v>9476973</v>
      </c>
      <c r="W53" s="79">
        <f>TRUNC(S53*(1-0.06))</f>
        <v>734877</v>
      </c>
      <c r="X53" s="85">
        <f>+V53+W53</f>
        <v>10211850</v>
      </c>
    </row>
    <row r="54" spans="1:14" ht="12.75">
      <c r="A54" s="47" t="s">
        <v>7</v>
      </c>
      <c r="B54" s="43"/>
      <c r="D54" s="80"/>
      <c r="N54" s="48"/>
    </row>
    <row r="55" spans="1:24" ht="12.75">
      <c r="A55" s="47" t="s">
        <v>72</v>
      </c>
      <c r="B55" s="43">
        <v>7185</v>
      </c>
      <c r="C55" s="79">
        <v>6015075</v>
      </c>
      <c r="D55" s="80">
        <v>1.0648</v>
      </c>
      <c r="E55" s="79">
        <v>6421023.26</v>
      </c>
      <c r="F55" s="79">
        <v>2216702</v>
      </c>
      <c r="G55" s="79">
        <f>ROUND(D55*F55,0.5)</f>
        <v>2360344</v>
      </c>
      <c r="H55" s="79">
        <v>0</v>
      </c>
      <c r="I55" s="79">
        <f>ROUND(D55*H55,0.5)</f>
        <v>0</v>
      </c>
      <c r="J55" s="81">
        <f>+G55+I55</f>
        <v>2360344</v>
      </c>
      <c r="K55" s="79">
        <f>+G55+I55</f>
        <v>2360344</v>
      </c>
      <c r="L55" s="79">
        <f>E55-G55-I55</f>
        <v>4060679.26</v>
      </c>
      <c r="M55" s="87">
        <f>ROUND(L55/$L$122,8)</f>
        <v>0.00211198</v>
      </c>
      <c r="N55" s="79">
        <v>551446</v>
      </c>
      <c r="O55" s="79">
        <f>L55-N55</f>
        <v>3509233.26</v>
      </c>
      <c r="P55" s="83"/>
      <c r="Q55" s="84">
        <f>(G55+I55)/E55</f>
        <v>0.36759623885866444</v>
      </c>
      <c r="R55" s="79">
        <f>TRUNC((L55-T55)*0.9355)-N55</f>
        <v>3212705</v>
      </c>
      <c r="S55" s="79">
        <f>O55-R55-T55</f>
        <v>259527.25999999978</v>
      </c>
      <c r="T55" s="79">
        <f>ROUND(M55*$T$9,0.5)</f>
        <v>37001</v>
      </c>
      <c r="U55" s="79">
        <v>66026</v>
      </c>
      <c r="V55" s="79">
        <f>TRUNC(R55*(1-0.035))</f>
        <v>3100260</v>
      </c>
      <c r="W55" s="79">
        <f>TRUNC(S55*(1-0.06))</f>
        <v>243955</v>
      </c>
      <c r="X55" s="85">
        <f>+V55+W55</f>
        <v>3344215</v>
      </c>
    </row>
    <row r="56" spans="1:24" ht="12.75">
      <c r="A56" s="47" t="s">
        <v>73</v>
      </c>
      <c r="B56" s="43">
        <v>7205</v>
      </c>
      <c r="C56" s="79">
        <v>12938785</v>
      </c>
      <c r="D56" s="80">
        <v>1.0701</v>
      </c>
      <c r="E56" s="79">
        <v>14042688.69</v>
      </c>
      <c r="F56" s="75"/>
      <c r="H56" s="79"/>
      <c r="I56" s="79"/>
      <c r="J56" s="81">
        <f>+G56+I56</f>
        <v>0</v>
      </c>
      <c r="K56" s="79"/>
      <c r="L56" s="79">
        <f>E56-G56-I56</f>
        <v>14042688.69</v>
      </c>
      <c r="M56" s="87">
        <f>ROUND(L56/$L$122,8)</f>
        <v>0.00730367</v>
      </c>
      <c r="N56" s="79">
        <v>2861475</v>
      </c>
      <c r="O56" s="79">
        <f>L56-N56</f>
        <v>11181213.69</v>
      </c>
      <c r="P56" s="83"/>
      <c r="Q56" s="84"/>
      <c r="R56" s="79">
        <f>TRUNC((L56-T56)*0.9355)-N56</f>
        <v>10155756</v>
      </c>
      <c r="S56" s="79">
        <f>O56-R56-T56</f>
        <v>897500.6899999995</v>
      </c>
      <c r="T56" s="79">
        <f>ROUND(M56*$T$9,0.5)</f>
        <v>127957</v>
      </c>
      <c r="U56" s="79">
        <v>162124</v>
      </c>
      <c r="V56" s="79">
        <f>TRUNC(R56*(1-0.035))</f>
        <v>9800304</v>
      </c>
      <c r="W56" s="79">
        <f>TRUNC(S56*(1-0.06))</f>
        <v>843650</v>
      </c>
      <c r="X56" s="85">
        <f>+V56+W56</f>
        <v>10643954</v>
      </c>
    </row>
    <row r="57" spans="1:14" ht="12.75">
      <c r="A57" s="47" t="s">
        <v>5</v>
      </c>
      <c r="B57" s="43"/>
      <c r="D57" s="80"/>
      <c r="N57" s="48"/>
    </row>
    <row r="58" spans="1:24" ht="12.75">
      <c r="A58" s="47" t="s">
        <v>106</v>
      </c>
      <c r="B58" s="43">
        <v>7385</v>
      </c>
      <c r="C58" s="79">
        <v>1141</v>
      </c>
      <c r="D58" s="80">
        <v>1.1198</v>
      </c>
      <c r="E58" s="79">
        <v>1277.65</v>
      </c>
      <c r="F58" s="79">
        <v>452</v>
      </c>
      <c r="G58" s="79">
        <f>ROUND(D58*F58,0.5)</f>
        <v>506</v>
      </c>
      <c r="H58" s="79">
        <v>0</v>
      </c>
      <c r="I58" s="79">
        <f>ROUND(D58*H58,0.5)</f>
        <v>0</v>
      </c>
      <c r="J58" s="81">
        <f>+G58+I58</f>
        <v>506</v>
      </c>
      <c r="K58" s="79">
        <f>+G58+I58</f>
        <v>506</v>
      </c>
      <c r="L58" s="79">
        <f>E58-G58-I58</f>
        <v>771.6500000000001</v>
      </c>
      <c r="M58" s="87">
        <f>ROUND(L58/$L$122,8)</f>
        <v>4E-07</v>
      </c>
      <c r="N58" s="48"/>
      <c r="O58" s="79">
        <f>L58-N58</f>
        <v>771.6500000000001</v>
      </c>
      <c r="P58" s="83"/>
      <c r="Q58" s="84">
        <f>(G58+I58)/E58</f>
        <v>0.396039603960396</v>
      </c>
      <c r="R58" s="79">
        <f>TRUNC((L58-T58)*0.9355)-N58</f>
        <v>715</v>
      </c>
      <c r="S58" s="79">
        <f>O58-R58-T58</f>
        <v>49.65000000000009</v>
      </c>
      <c r="T58" s="79">
        <f>ROUND(M58*$T$9,0.5)</f>
        <v>7</v>
      </c>
      <c r="U58" s="79">
        <v>23</v>
      </c>
      <c r="W58" s="79">
        <f>TRUNC(S58*(1-0.06))</f>
        <v>46</v>
      </c>
      <c r="X58" s="85">
        <f>+R58+W58</f>
        <v>761</v>
      </c>
    </row>
    <row r="59" spans="1:24" ht="12.75">
      <c r="A59" s="47" t="s">
        <v>105</v>
      </c>
      <c r="B59" s="43">
        <v>7386</v>
      </c>
      <c r="C59" s="79">
        <v>8022</v>
      </c>
      <c r="D59" s="89">
        <v>1.0148</v>
      </c>
      <c r="E59" s="79">
        <v>8309.43</v>
      </c>
      <c r="F59" s="79">
        <v>2368</v>
      </c>
      <c r="G59" s="79">
        <f>ROUND(D59*F59,0.5)</f>
        <v>2403</v>
      </c>
      <c r="H59" s="79">
        <v>0</v>
      </c>
      <c r="I59" s="79">
        <f>ROUND(D59*H59,0.5)</f>
        <v>0</v>
      </c>
      <c r="J59" s="81">
        <f>+G59+I59</f>
        <v>2403</v>
      </c>
      <c r="K59" s="79">
        <f>+G59+I59</f>
        <v>2403</v>
      </c>
      <c r="L59" s="79">
        <f>E59-G59-I59</f>
        <v>5906.43</v>
      </c>
      <c r="M59" s="87">
        <f>ROUND(L59/$L$122,8)</f>
        <v>3.07E-06</v>
      </c>
      <c r="N59" s="88">
        <v>2305</v>
      </c>
      <c r="O59" s="79">
        <f>L59-N59</f>
        <v>3601.4300000000003</v>
      </c>
      <c r="P59" s="83"/>
      <c r="Q59" s="84">
        <f>(G59+I59)/E59</f>
        <v>0.2891895111939086</v>
      </c>
      <c r="R59" s="79">
        <f>TRUNC((L59-T59)*0.9355)-N59</f>
        <v>3169</v>
      </c>
      <c r="S59" s="79">
        <f>O59-R59-T59</f>
        <v>378.4300000000003</v>
      </c>
      <c r="T59" s="79">
        <f>ROUND(M59*$T$9,0.5)</f>
        <v>54</v>
      </c>
      <c r="U59" s="79">
        <v>85</v>
      </c>
      <c r="W59" s="79">
        <f>TRUNC(S59*(1-0.06))</f>
        <v>355</v>
      </c>
      <c r="X59" s="85">
        <f>+R59+W59</f>
        <v>3524</v>
      </c>
    </row>
    <row r="60" spans="1:23" ht="12.75">
      <c r="A60" s="47" t="s">
        <v>8</v>
      </c>
      <c r="B60" s="43" t="s">
        <v>172</v>
      </c>
      <c r="D60" s="89"/>
      <c r="N60" s="48"/>
      <c r="W60" s="79"/>
    </row>
    <row r="61" spans="1:24" ht="13.5" thickBot="1">
      <c r="A61" s="47" t="s">
        <v>114</v>
      </c>
      <c r="B61" s="43" t="s">
        <v>173</v>
      </c>
      <c r="C61" s="90"/>
      <c r="D61" s="91">
        <f>ROUND(14634938518/13540679555,4)</f>
        <v>1.0808</v>
      </c>
      <c r="E61" s="90"/>
      <c r="F61" s="90"/>
      <c r="G61" s="90"/>
      <c r="H61" s="92">
        <v>-13163941</v>
      </c>
      <c r="I61" s="92">
        <f>ROUND(D61*H61,0.5)</f>
        <v>-14227587</v>
      </c>
      <c r="J61" s="81">
        <f>+G61+I61</f>
        <v>-14227587</v>
      </c>
      <c r="K61" s="79">
        <f>+G61+I61</f>
        <v>-14227587</v>
      </c>
      <c r="L61" s="92">
        <f>E61-G61-I61</f>
        <v>14227587</v>
      </c>
      <c r="M61" s="93">
        <f>ROUND(L61/$L$122,8)</f>
        <v>0.00739984</v>
      </c>
      <c r="N61" s="90"/>
      <c r="O61" s="92">
        <f>L61-N61</f>
        <v>14227587</v>
      </c>
      <c r="P61" s="94"/>
      <c r="Q61" s="95"/>
      <c r="R61" s="92">
        <f>TRUNC((L61-T61)*0.9355)-N61</f>
        <v>13188627</v>
      </c>
      <c r="S61" s="92">
        <f>O61-R61-T61</f>
        <v>909318</v>
      </c>
      <c r="T61" s="92">
        <f>ROUND(M61*$T$9,0.5)</f>
        <v>129642</v>
      </c>
      <c r="U61" s="92">
        <v>49185</v>
      </c>
      <c r="V61" s="90"/>
      <c r="W61" s="92">
        <f>TRUNC(S61*(1-0.06))</f>
        <v>854758</v>
      </c>
      <c r="X61" s="85">
        <f>+R61+W61</f>
        <v>14043385</v>
      </c>
    </row>
    <row r="62" spans="1:24" ht="12.75">
      <c r="A62" s="47" t="s">
        <v>122</v>
      </c>
      <c r="B62" s="43"/>
      <c r="C62" s="79">
        <f>SUM(C14:C61)</f>
        <v>300926223</v>
      </c>
      <c r="D62" s="80"/>
      <c r="E62" s="79">
        <f>SUM(E14:E61)</f>
        <v>324894585.56000006</v>
      </c>
      <c r="F62" s="79">
        <f>SUM(F14:F61)</f>
        <v>18710321</v>
      </c>
      <c r="G62" s="79">
        <f>SUM(G14:G61)</f>
        <v>20063329</v>
      </c>
      <c r="H62" s="79">
        <f>SUM(H14:H61)</f>
        <v>15702560</v>
      </c>
      <c r="I62" s="79">
        <f>SUM(I14:I61)</f>
        <v>17039762</v>
      </c>
      <c r="J62" s="81"/>
      <c r="K62" s="79"/>
      <c r="L62" s="79">
        <f>E62-G62-I62</f>
        <v>287791494.56000006</v>
      </c>
      <c r="M62" s="87">
        <f>SUM(M14:M61)</f>
        <v>0.14968172000000005</v>
      </c>
      <c r="N62" s="79">
        <f>SUM(N14:N61)</f>
        <v>37971777</v>
      </c>
      <c r="O62" s="79">
        <f>SUM(O14:O61)</f>
        <v>249819717.56</v>
      </c>
      <c r="P62" s="83">
        <f>O62/($O$122-$N$121)</f>
        <v>0.12993245083323882</v>
      </c>
      <c r="R62" s="79">
        <f aca="true" t="shared" si="18" ref="R62:X62">SUM(R14:R61)</f>
        <v>228803939</v>
      </c>
      <c r="S62" s="79">
        <f t="shared" si="18"/>
        <v>18393426.56</v>
      </c>
      <c r="T62" s="79">
        <f t="shared" si="18"/>
        <v>2622352</v>
      </c>
      <c r="U62" s="79">
        <f t="shared" si="18"/>
        <v>3658287</v>
      </c>
      <c r="V62" s="79">
        <f t="shared" si="18"/>
        <v>124022866</v>
      </c>
      <c r="W62" s="79">
        <f t="shared" si="18"/>
        <v>17289802</v>
      </c>
      <c r="X62" s="79">
        <f t="shared" si="18"/>
        <v>241595498</v>
      </c>
    </row>
    <row r="63" spans="1:5" ht="12.75">
      <c r="A63" s="53" t="s">
        <v>9</v>
      </c>
      <c r="B63" s="43"/>
      <c r="C63" s="88"/>
      <c r="D63" s="80"/>
      <c r="E63" s="88"/>
    </row>
    <row r="64" spans="1:24" ht="12.75">
      <c r="A64" s="47" t="s">
        <v>74</v>
      </c>
      <c r="B64" s="43">
        <v>9001</v>
      </c>
      <c r="C64" s="79">
        <v>26877659</v>
      </c>
      <c r="D64" s="80">
        <v>1.0717</v>
      </c>
      <c r="E64" s="79">
        <v>29010355.82</v>
      </c>
      <c r="F64" s="79">
        <v>2135614</v>
      </c>
      <c r="G64" s="79">
        <f aca="true" t="shared" si="19" ref="G64:G73">ROUND(D64*F64,0.5)</f>
        <v>2288738</v>
      </c>
      <c r="H64" s="79">
        <v>3252284</v>
      </c>
      <c r="I64" s="79">
        <f aca="true" t="shared" si="20" ref="I64:I73">ROUND(D64*H64,0.5)</f>
        <v>3485473</v>
      </c>
      <c r="J64" s="81">
        <f aca="true" t="shared" si="21" ref="J64:J79">+G64+I64</f>
        <v>5774211</v>
      </c>
      <c r="K64" s="79">
        <f aca="true" t="shared" si="22" ref="K64:K73">+G64+I64</f>
        <v>5774211</v>
      </c>
      <c r="L64" s="79">
        <f aca="true" t="shared" si="23" ref="L64:L78">E64-G64-I64</f>
        <v>23236144.82</v>
      </c>
      <c r="M64" s="87">
        <f aca="true" t="shared" si="24" ref="M64:M78">ROUND(L64/$L$122,8)</f>
        <v>0.01208523</v>
      </c>
      <c r="N64" s="79">
        <v>3419444</v>
      </c>
      <c r="O64" s="79">
        <f aca="true" t="shared" si="25" ref="O64:O77">L64-N64</f>
        <v>19816700.82</v>
      </c>
      <c r="P64" s="83"/>
      <c r="Q64" s="84">
        <f aca="true" t="shared" si="26" ref="Q64:Q73">(G64+I64)/E64</f>
        <v>0.19903964762883766</v>
      </c>
      <c r="R64" s="79">
        <f aca="true" t="shared" si="27" ref="R64:R78">TRUNC((L64-T64)*0.9355)-N64</f>
        <v>18119897</v>
      </c>
      <c r="S64" s="79">
        <f aca="true" t="shared" si="28" ref="S64:S78">O64-R64-T64</f>
        <v>1485075.8200000003</v>
      </c>
      <c r="T64" s="79">
        <f aca="true" t="shared" si="29" ref="T64:T78">ROUND(M64*$T$9,0.5)</f>
        <v>211728</v>
      </c>
      <c r="U64" s="79">
        <v>215102</v>
      </c>
      <c r="W64" s="79">
        <f aca="true" t="shared" si="30" ref="W64:W78">TRUNC(S64*(1-0.06))</f>
        <v>1395971</v>
      </c>
      <c r="X64" s="85">
        <f>+R64+W64</f>
        <v>19515868</v>
      </c>
    </row>
    <row r="65" spans="1:24" ht="12.75">
      <c r="A65" s="47" t="s">
        <v>75</v>
      </c>
      <c r="B65" s="43">
        <v>9080</v>
      </c>
      <c r="C65" s="79">
        <v>4252945</v>
      </c>
      <c r="D65" s="80">
        <v>1.0665</v>
      </c>
      <c r="E65" s="79">
        <v>4540165.04</v>
      </c>
      <c r="F65" s="79">
        <v>372247</v>
      </c>
      <c r="G65" s="79">
        <f t="shared" si="19"/>
        <v>397001</v>
      </c>
      <c r="H65" s="79">
        <v>698994</v>
      </c>
      <c r="I65" s="79">
        <f t="shared" si="20"/>
        <v>745477</v>
      </c>
      <c r="J65" s="81">
        <f t="shared" si="21"/>
        <v>1142478</v>
      </c>
      <c r="K65" s="79">
        <f t="shared" si="22"/>
        <v>1142478</v>
      </c>
      <c r="L65" s="79">
        <f t="shared" si="23"/>
        <v>3397687.04</v>
      </c>
      <c r="M65" s="87">
        <f t="shared" si="24"/>
        <v>0.00176715</v>
      </c>
      <c r="N65" s="96">
        <v>75837</v>
      </c>
      <c r="O65" s="79">
        <f t="shared" si="25"/>
        <v>3321850.04</v>
      </c>
      <c r="P65" s="83"/>
      <c r="Q65" s="84">
        <f t="shared" si="26"/>
        <v>0.2516379889132841</v>
      </c>
      <c r="R65" s="79">
        <f t="shared" si="27"/>
        <v>3073736</v>
      </c>
      <c r="S65" s="79">
        <f t="shared" si="28"/>
        <v>217154.04000000004</v>
      </c>
      <c r="T65" s="79">
        <f t="shared" si="29"/>
        <v>30960</v>
      </c>
      <c r="U65" s="79">
        <v>63957</v>
      </c>
      <c r="V65" s="79">
        <f aca="true" t="shared" si="31" ref="V65:V73">TRUNC(R65*(1-0.035))</f>
        <v>2966155</v>
      </c>
      <c r="W65" s="79">
        <f t="shared" si="30"/>
        <v>204124</v>
      </c>
      <c r="X65" s="85">
        <f aca="true" t="shared" si="32" ref="X65:X73">+V65+W65</f>
        <v>3170279</v>
      </c>
    </row>
    <row r="66" spans="1:24" ht="12.75">
      <c r="A66" s="47" t="s">
        <v>76</v>
      </c>
      <c r="B66" s="43">
        <v>9075</v>
      </c>
      <c r="C66" s="79">
        <v>45130958</v>
      </c>
      <c r="D66" s="80">
        <v>1.0722</v>
      </c>
      <c r="E66" s="79">
        <v>48340317.78</v>
      </c>
      <c r="F66" s="79">
        <v>3982123</v>
      </c>
      <c r="G66" s="79">
        <f t="shared" si="19"/>
        <v>4269632</v>
      </c>
      <c r="H66" s="79">
        <v>4694296</v>
      </c>
      <c r="I66" s="79">
        <f t="shared" si="20"/>
        <v>5033224</v>
      </c>
      <c r="J66" s="81">
        <f t="shared" si="21"/>
        <v>9302856</v>
      </c>
      <c r="K66" s="79">
        <f t="shared" si="22"/>
        <v>9302856</v>
      </c>
      <c r="L66" s="79">
        <f t="shared" si="23"/>
        <v>39037461.78</v>
      </c>
      <c r="M66" s="87">
        <f t="shared" si="24"/>
        <v>0.02030357</v>
      </c>
      <c r="N66" s="79">
        <v>575970</v>
      </c>
      <c r="O66" s="79">
        <f t="shared" si="25"/>
        <v>38461491.78</v>
      </c>
      <c r="P66" s="83"/>
      <c r="Q66" s="84">
        <f t="shared" si="26"/>
        <v>0.19244507333067018</v>
      </c>
      <c r="R66" s="79">
        <f t="shared" si="27"/>
        <v>35610809</v>
      </c>
      <c r="S66" s="79">
        <f t="shared" si="28"/>
        <v>2494973.780000001</v>
      </c>
      <c r="T66" s="79">
        <f t="shared" si="29"/>
        <v>355709</v>
      </c>
      <c r="U66" s="79">
        <v>517005</v>
      </c>
      <c r="V66" s="79">
        <f t="shared" si="31"/>
        <v>34364430</v>
      </c>
      <c r="W66" s="79">
        <f t="shared" si="30"/>
        <v>2345275</v>
      </c>
      <c r="X66" s="85">
        <f t="shared" si="32"/>
        <v>36709705</v>
      </c>
    </row>
    <row r="67" spans="1:24" ht="12.75">
      <c r="A67" s="47" t="s">
        <v>77</v>
      </c>
      <c r="B67" s="43">
        <v>9085</v>
      </c>
      <c r="C67" s="79">
        <v>19427793</v>
      </c>
      <c r="D67" s="80">
        <v>1.1049</v>
      </c>
      <c r="E67" s="79">
        <v>21465813.61</v>
      </c>
      <c r="F67" s="79">
        <v>1724346</v>
      </c>
      <c r="G67" s="79">
        <f t="shared" si="19"/>
        <v>1905230</v>
      </c>
      <c r="H67" s="79">
        <v>124954</v>
      </c>
      <c r="I67" s="79">
        <f t="shared" si="20"/>
        <v>138062</v>
      </c>
      <c r="J67" s="81">
        <f t="shared" si="21"/>
        <v>2043292</v>
      </c>
      <c r="K67" s="79">
        <f t="shared" si="22"/>
        <v>2043292</v>
      </c>
      <c r="L67" s="79">
        <f t="shared" si="23"/>
        <v>19422521.61</v>
      </c>
      <c r="M67" s="87">
        <f t="shared" si="24"/>
        <v>0.01010175</v>
      </c>
      <c r="N67" s="48"/>
      <c r="O67" s="79">
        <f t="shared" si="25"/>
        <v>19422521.61</v>
      </c>
      <c r="P67" s="83"/>
      <c r="Q67" s="84">
        <f t="shared" si="26"/>
        <v>0.09518819258954704</v>
      </c>
      <c r="R67" s="79">
        <f t="shared" si="27"/>
        <v>18004206</v>
      </c>
      <c r="S67" s="79">
        <f t="shared" si="28"/>
        <v>1241337.6099999994</v>
      </c>
      <c r="T67" s="79">
        <f t="shared" si="29"/>
        <v>176978</v>
      </c>
      <c r="U67" s="79">
        <v>97363</v>
      </c>
      <c r="V67" s="79">
        <f t="shared" si="31"/>
        <v>17374058</v>
      </c>
      <c r="W67" s="79">
        <f t="shared" si="30"/>
        <v>1166857</v>
      </c>
      <c r="X67" s="85">
        <f t="shared" si="32"/>
        <v>18540915</v>
      </c>
    </row>
    <row r="68" spans="1:24" ht="12.75">
      <c r="A68" s="47" t="s">
        <v>78</v>
      </c>
      <c r="B68" s="43">
        <v>9005</v>
      </c>
      <c r="C68" s="79">
        <v>7186405</v>
      </c>
      <c r="D68" s="80">
        <v>1.0577</v>
      </c>
      <c r="E68" s="79">
        <v>8111229.35</v>
      </c>
      <c r="F68" s="79">
        <v>146082</v>
      </c>
      <c r="G68" s="79">
        <f t="shared" si="19"/>
        <v>154511</v>
      </c>
      <c r="H68" s="79">
        <v>199655</v>
      </c>
      <c r="I68" s="79">
        <f t="shared" si="20"/>
        <v>211175</v>
      </c>
      <c r="J68" s="81">
        <f t="shared" si="21"/>
        <v>365686</v>
      </c>
      <c r="K68" s="79">
        <f t="shared" si="22"/>
        <v>365686</v>
      </c>
      <c r="L68" s="79">
        <f t="shared" si="23"/>
        <v>7745543.35</v>
      </c>
      <c r="M68" s="87">
        <f t="shared" si="24"/>
        <v>0.00402849</v>
      </c>
      <c r="N68" s="79">
        <v>6391815</v>
      </c>
      <c r="O68" s="79">
        <f t="shared" si="25"/>
        <v>1353728.3499999996</v>
      </c>
      <c r="P68" s="83"/>
      <c r="Q68" s="84">
        <f t="shared" si="26"/>
        <v>0.045083918136281036</v>
      </c>
      <c r="R68" s="79">
        <f t="shared" si="27"/>
        <v>788116</v>
      </c>
      <c r="S68" s="79">
        <f t="shared" si="28"/>
        <v>495035.3499999996</v>
      </c>
      <c r="T68" s="79">
        <f t="shared" si="29"/>
        <v>70577</v>
      </c>
      <c r="U68" s="79">
        <v>39263</v>
      </c>
      <c r="V68" s="79">
        <f t="shared" si="31"/>
        <v>760531</v>
      </c>
      <c r="W68" s="79">
        <f t="shared" si="30"/>
        <v>465333</v>
      </c>
      <c r="X68" s="85">
        <f t="shared" si="32"/>
        <v>1225864</v>
      </c>
    </row>
    <row r="69" spans="1:24" ht="12.75">
      <c r="A69" s="47" t="s">
        <v>79</v>
      </c>
      <c r="B69" s="43">
        <v>9010</v>
      </c>
      <c r="C69" s="79">
        <v>57847752</v>
      </c>
      <c r="D69" s="80">
        <v>1.0644</v>
      </c>
      <c r="E69" s="79">
        <v>61775367.46</v>
      </c>
      <c r="F69" s="79">
        <v>4758253</v>
      </c>
      <c r="G69" s="79">
        <f t="shared" si="19"/>
        <v>5064684</v>
      </c>
      <c r="H69" s="79">
        <v>8112662</v>
      </c>
      <c r="I69" s="79">
        <f t="shared" si="20"/>
        <v>8635117</v>
      </c>
      <c r="J69" s="81">
        <f t="shared" si="21"/>
        <v>13699801</v>
      </c>
      <c r="K69" s="79">
        <f t="shared" si="22"/>
        <v>13699801</v>
      </c>
      <c r="L69" s="79">
        <f t="shared" si="23"/>
        <v>48075566.46</v>
      </c>
      <c r="M69" s="87">
        <f t="shared" si="24"/>
        <v>0.02500434</v>
      </c>
      <c r="N69" s="79">
        <v>5431130</v>
      </c>
      <c r="O69" s="79">
        <f t="shared" si="25"/>
        <v>42644436.46</v>
      </c>
      <c r="P69" s="83"/>
      <c r="Q69" s="84">
        <f t="shared" si="26"/>
        <v>0.2217680211917917</v>
      </c>
      <c r="R69" s="79">
        <f t="shared" si="27"/>
        <v>39133753</v>
      </c>
      <c r="S69" s="79">
        <f t="shared" si="28"/>
        <v>3072619.460000001</v>
      </c>
      <c r="T69" s="79">
        <f t="shared" si="29"/>
        <v>438064</v>
      </c>
      <c r="U69" s="79">
        <v>582443</v>
      </c>
      <c r="V69" s="79">
        <f t="shared" si="31"/>
        <v>37764071</v>
      </c>
      <c r="W69" s="79">
        <f t="shared" si="30"/>
        <v>2888262</v>
      </c>
      <c r="X69" s="85">
        <f t="shared" si="32"/>
        <v>40652333</v>
      </c>
    </row>
    <row r="70" spans="1:24" ht="12.75">
      <c r="A70" s="47" t="s">
        <v>80</v>
      </c>
      <c r="B70" s="43">
        <v>9015</v>
      </c>
      <c r="C70" s="79">
        <v>30950378</v>
      </c>
      <c r="D70" s="80">
        <v>1.086</v>
      </c>
      <c r="E70" s="79">
        <v>33731455.29</v>
      </c>
      <c r="F70" s="79">
        <v>2621773</v>
      </c>
      <c r="G70" s="79">
        <f t="shared" si="19"/>
        <v>2847245</v>
      </c>
      <c r="H70" s="79">
        <v>4663323</v>
      </c>
      <c r="I70" s="79">
        <f t="shared" si="20"/>
        <v>5064369</v>
      </c>
      <c r="J70" s="81">
        <f t="shared" si="21"/>
        <v>7911614</v>
      </c>
      <c r="K70" s="79">
        <f t="shared" si="22"/>
        <v>7911614</v>
      </c>
      <c r="L70" s="79">
        <f t="shared" si="23"/>
        <v>25819841.29</v>
      </c>
      <c r="M70" s="87">
        <f t="shared" si="24"/>
        <v>0.01342903</v>
      </c>
      <c r="N70" s="79">
        <v>1906000</v>
      </c>
      <c r="O70" s="79">
        <f t="shared" si="25"/>
        <v>23913841.29</v>
      </c>
      <c r="P70" s="83"/>
      <c r="Q70" s="84">
        <f t="shared" si="26"/>
        <v>0.23454706984864276</v>
      </c>
      <c r="R70" s="79">
        <f t="shared" si="27"/>
        <v>22028366</v>
      </c>
      <c r="S70" s="79">
        <f t="shared" si="28"/>
        <v>1650205.289999999</v>
      </c>
      <c r="T70" s="79">
        <f t="shared" si="29"/>
        <v>235270</v>
      </c>
      <c r="U70" s="79">
        <v>538664</v>
      </c>
      <c r="V70" s="79">
        <f t="shared" si="31"/>
        <v>21257373</v>
      </c>
      <c r="W70" s="79">
        <f t="shared" si="30"/>
        <v>1551192</v>
      </c>
      <c r="X70" s="85">
        <f t="shared" si="32"/>
        <v>22808565</v>
      </c>
    </row>
    <row r="71" spans="1:24" ht="12.75">
      <c r="A71" s="47" t="s">
        <v>81</v>
      </c>
      <c r="B71" s="43">
        <v>9070</v>
      </c>
      <c r="C71" s="79">
        <v>29790366</v>
      </c>
      <c r="D71" s="80">
        <v>1.0712</v>
      </c>
      <c r="E71" s="79">
        <v>31968423.15</v>
      </c>
      <c r="F71" s="79">
        <v>2575155</v>
      </c>
      <c r="G71" s="79">
        <f t="shared" si="19"/>
        <v>2758506</v>
      </c>
      <c r="H71" s="79">
        <v>4524744</v>
      </c>
      <c r="I71" s="79">
        <f t="shared" si="20"/>
        <v>4846906</v>
      </c>
      <c r="J71" s="81">
        <f t="shared" si="21"/>
        <v>7605412</v>
      </c>
      <c r="K71" s="79">
        <f t="shared" si="22"/>
        <v>7605412</v>
      </c>
      <c r="L71" s="79">
        <f t="shared" si="23"/>
        <v>24363011.15</v>
      </c>
      <c r="M71" s="87">
        <f t="shared" si="24"/>
        <v>0.01267132</v>
      </c>
      <c r="N71" s="79">
        <v>798040</v>
      </c>
      <c r="O71" s="79">
        <f t="shared" si="25"/>
        <v>23564971.15</v>
      </c>
      <c r="P71" s="83"/>
      <c r="Q71" s="84">
        <f t="shared" si="26"/>
        <v>0.23790388297584833</v>
      </c>
      <c r="R71" s="79">
        <f t="shared" si="27"/>
        <v>21785879</v>
      </c>
      <c r="S71" s="79">
        <f t="shared" si="28"/>
        <v>1557096.1499999985</v>
      </c>
      <c r="T71" s="79">
        <f t="shared" si="29"/>
        <v>221996</v>
      </c>
      <c r="U71" s="79">
        <v>221943</v>
      </c>
      <c r="V71" s="79">
        <f t="shared" si="31"/>
        <v>21023373</v>
      </c>
      <c r="W71" s="79">
        <f t="shared" si="30"/>
        <v>1463670</v>
      </c>
      <c r="X71" s="85">
        <f t="shared" si="32"/>
        <v>22487043</v>
      </c>
    </row>
    <row r="72" spans="1:24" ht="12.75">
      <c r="A72" s="47" t="s">
        <v>82</v>
      </c>
      <c r="B72" s="43">
        <v>9035</v>
      </c>
      <c r="C72" s="79">
        <v>11789100</v>
      </c>
      <c r="D72" s="80">
        <v>1.0602</v>
      </c>
      <c r="E72" s="79">
        <v>12498473.58</v>
      </c>
      <c r="F72" s="79">
        <v>1052224</v>
      </c>
      <c r="G72" s="79">
        <f t="shared" si="19"/>
        <v>1115568</v>
      </c>
      <c r="H72" s="79">
        <v>1805679</v>
      </c>
      <c r="I72" s="79">
        <f t="shared" si="20"/>
        <v>1914381</v>
      </c>
      <c r="J72" s="81">
        <f t="shared" si="21"/>
        <v>3029949</v>
      </c>
      <c r="K72" s="79">
        <f t="shared" si="22"/>
        <v>3029949</v>
      </c>
      <c r="L72" s="79">
        <f t="shared" si="23"/>
        <v>9468524.58</v>
      </c>
      <c r="M72" s="87">
        <f t="shared" si="24"/>
        <v>0.00492463</v>
      </c>
      <c r="N72" s="97">
        <v>1218</v>
      </c>
      <c r="O72" s="79">
        <f t="shared" si="25"/>
        <v>9467306.58</v>
      </c>
      <c r="P72" s="83"/>
      <c r="Q72" s="84">
        <f t="shared" si="26"/>
        <v>0.24242552345340077</v>
      </c>
      <c r="R72" s="79">
        <f t="shared" si="27"/>
        <v>8775874</v>
      </c>
      <c r="S72" s="79">
        <f t="shared" si="28"/>
        <v>605155.5800000001</v>
      </c>
      <c r="T72" s="79">
        <f t="shared" si="29"/>
        <v>86277</v>
      </c>
      <c r="U72" s="79">
        <v>94182</v>
      </c>
      <c r="V72" s="79">
        <f t="shared" si="31"/>
        <v>8468718</v>
      </c>
      <c r="W72" s="79">
        <f t="shared" si="30"/>
        <v>568846</v>
      </c>
      <c r="X72" s="85">
        <f t="shared" si="32"/>
        <v>9037564</v>
      </c>
    </row>
    <row r="73" spans="1:24" ht="12.75">
      <c r="A73" s="47" t="s">
        <v>83</v>
      </c>
      <c r="B73" s="43">
        <v>9040</v>
      </c>
      <c r="C73" s="79">
        <v>128141022</v>
      </c>
      <c r="D73" s="80">
        <v>1.0823</v>
      </c>
      <c r="E73" s="79">
        <v>140414161.46</v>
      </c>
      <c r="F73" s="79">
        <v>9056005</v>
      </c>
      <c r="G73" s="79">
        <f t="shared" si="19"/>
        <v>9801314</v>
      </c>
      <c r="H73" s="79">
        <v>15885031</v>
      </c>
      <c r="I73" s="79">
        <f t="shared" si="20"/>
        <v>17192369</v>
      </c>
      <c r="J73" s="81">
        <f t="shared" si="21"/>
        <v>26993683</v>
      </c>
      <c r="K73" s="79">
        <f t="shared" si="22"/>
        <v>26993683</v>
      </c>
      <c r="L73" s="79">
        <f t="shared" si="23"/>
        <v>113420478.46000001</v>
      </c>
      <c r="M73" s="87">
        <f t="shared" si="24"/>
        <v>0.05899054</v>
      </c>
      <c r="N73" s="79">
        <v>27624757</v>
      </c>
      <c r="O73" s="79">
        <f t="shared" si="25"/>
        <v>85795721.46000001</v>
      </c>
      <c r="P73" s="83"/>
      <c r="Q73" s="84">
        <f t="shared" si="26"/>
        <v>0.1922433087896888</v>
      </c>
      <c r="R73" s="79">
        <f t="shared" si="27"/>
        <v>77513274</v>
      </c>
      <c r="S73" s="79">
        <f t="shared" si="28"/>
        <v>7248961.460000008</v>
      </c>
      <c r="T73" s="79">
        <f t="shared" si="29"/>
        <v>1033486</v>
      </c>
      <c r="U73" s="79">
        <v>1959822</v>
      </c>
      <c r="V73" s="79">
        <f t="shared" si="31"/>
        <v>74800309</v>
      </c>
      <c r="W73" s="79">
        <f t="shared" si="30"/>
        <v>6814023</v>
      </c>
      <c r="X73" s="85">
        <f t="shared" si="32"/>
        <v>81614332</v>
      </c>
    </row>
    <row r="74" spans="1:24" ht="12.75">
      <c r="A74" s="47" t="s">
        <v>84</v>
      </c>
      <c r="B74" s="43">
        <v>9043</v>
      </c>
      <c r="C74" s="79">
        <v>649596</v>
      </c>
      <c r="D74" s="80">
        <v>1.0753</v>
      </c>
      <c r="E74" s="79">
        <v>711749.82</v>
      </c>
      <c r="J74" s="81">
        <f t="shared" si="21"/>
        <v>0</v>
      </c>
      <c r="L74" s="79">
        <f t="shared" si="23"/>
        <v>711749.82</v>
      </c>
      <c r="M74" s="87">
        <f t="shared" si="24"/>
        <v>0.00037018</v>
      </c>
      <c r="N74" s="79">
        <v>166101</v>
      </c>
      <c r="O74" s="79">
        <f t="shared" si="25"/>
        <v>545648.82</v>
      </c>
      <c r="P74" s="83"/>
      <c r="Q74" s="84"/>
      <c r="R74" s="79">
        <f t="shared" si="27"/>
        <v>493674</v>
      </c>
      <c r="S74" s="79">
        <f t="shared" si="28"/>
        <v>45489.81999999995</v>
      </c>
      <c r="T74" s="79">
        <f t="shared" si="29"/>
        <v>6485</v>
      </c>
      <c r="U74" s="98">
        <v>623</v>
      </c>
      <c r="V74" s="79"/>
      <c r="W74" s="79">
        <f t="shared" si="30"/>
        <v>42760</v>
      </c>
      <c r="X74" s="99">
        <f>+R74+W74</f>
        <v>536434</v>
      </c>
    </row>
    <row r="75" spans="1:24" ht="12.75">
      <c r="A75" s="47" t="s">
        <v>85</v>
      </c>
      <c r="B75" s="43">
        <v>9090</v>
      </c>
      <c r="C75" s="79">
        <v>9280839</v>
      </c>
      <c r="D75" s="80">
        <v>1.0713</v>
      </c>
      <c r="E75" s="79">
        <v>9942545.54</v>
      </c>
      <c r="F75" s="79">
        <v>831606</v>
      </c>
      <c r="G75" s="79">
        <f>ROUND(D75*F75,0.5)</f>
        <v>890900</v>
      </c>
      <c r="H75" s="79">
        <v>536984</v>
      </c>
      <c r="I75" s="79">
        <f>ROUND(D75*H75,0.5)</f>
        <v>575271</v>
      </c>
      <c r="J75" s="81">
        <f t="shared" si="21"/>
        <v>1466171</v>
      </c>
      <c r="K75" s="79">
        <f>+G75+I75</f>
        <v>1466171</v>
      </c>
      <c r="L75" s="79">
        <f t="shared" si="23"/>
        <v>8476374.54</v>
      </c>
      <c r="M75" s="87">
        <f t="shared" si="24"/>
        <v>0.0044086</v>
      </c>
      <c r="N75" s="48"/>
      <c r="O75" s="79">
        <f t="shared" si="25"/>
        <v>8476374.54</v>
      </c>
      <c r="P75" s="83"/>
      <c r="Q75" s="84">
        <f>(G75+I75)/E75</f>
        <v>0.14746434845095013</v>
      </c>
      <c r="R75" s="79">
        <f t="shared" si="27"/>
        <v>7857393</v>
      </c>
      <c r="S75" s="79">
        <f t="shared" si="28"/>
        <v>541744.5399999991</v>
      </c>
      <c r="T75" s="79">
        <f t="shared" si="29"/>
        <v>77237</v>
      </c>
      <c r="U75" s="79">
        <v>61446</v>
      </c>
      <c r="W75" s="79">
        <f t="shared" si="30"/>
        <v>509239</v>
      </c>
      <c r="X75" s="85">
        <f>+R75+W75</f>
        <v>8366632</v>
      </c>
    </row>
    <row r="76" spans="1:24" ht="12.75">
      <c r="A76" s="47" t="s">
        <v>86</v>
      </c>
      <c r="B76" s="45" t="s">
        <v>169</v>
      </c>
      <c r="C76" s="79">
        <v>47390389</v>
      </c>
      <c r="D76" s="80">
        <v>1.0694</v>
      </c>
      <c r="E76" s="79">
        <v>50679035.52</v>
      </c>
      <c r="F76" s="79">
        <v>4228535</v>
      </c>
      <c r="G76" s="79">
        <f>ROUND(D76*F76,0.5)</f>
        <v>4521995</v>
      </c>
      <c r="H76" s="79">
        <v>3863594</v>
      </c>
      <c r="I76" s="79">
        <f>ROUND(D76*H76,0.5)</f>
        <v>4131727</v>
      </c>
      <c r="J76" s="81">
        <f t="shared" si="21"/>
        <v>8653722</v>
      </c>
      <c r="K76" s="79">
        <f>+G76+I76</f>
        <v>8653722</v>
      </c>
      <c r="L76" s="79">
        <f t="shared" si="23"/>
        <v>42025313.52</v>
      </c>
      <c r="M76" s="87">
        <f t="shared" si="24"/>
        <v>0.02185757</v>
      </c>
      <c r="N76" s="48"/>
      <c r="O76" s="79">
        <f t="shared" si="25"/>
        <v>42025313.52</v>
      </c>
      <c r="P76" s="83"/>
      <c r="Q76" s="84">
        <f>(G76+I76)/E76</f>
        <v>0.17075545955457044</v>
      </c>
      <c r="R76" s="79">
        <f t="shared" si="27"/>
        <v>38956446</v>
      </c>
      <c r="S76" s="79">
        <f t="shared" si="28"/>
        <v>2685933.5200000033</v>
      </c>
      <c r="T76" s="79">
        <f t="shared" si="29"/>
        <v>382934</v>
      </c>
      <c r="U76" s="79">
        <v>458496</v>
      </c>
      <c r="V76" s="79">
        <f>TRUNC(R76*(1-0.035))</f>
        <v>37592970</v>
      </c>
      <c r="W76" s="79">
        <f t="shared" si="30"/>
        <v>2524777</v>
      </c>
      <c r="X76" s="85">
        <f>+V76+W76</f>
        <v>40117747</v>
      </c>
    </row>
    <row r="77" spans="1:24" ht="12.75">
      <c r="A77" s="47" t="s">
        <v>87</v>
      </c>
      <c r="B77" s="43">
        <v>9057</v>
      </c>
      <c r="C77" s="79">
        <v>13508061</v>
      </c>
      <c r="D77" s="80">
        <v>1.0648</v>
      </c>
      <c r="E77" s="79">
        <v>14384739.82</v>
      </c>
      <c r="F77" s="79">
        <v>1061141</v>
      </c>
      <c r="G77" s="79">
        <f>ROUND(D77*F77,0.5)</f>
        <v>1129903</v>
      </c>
      <c r="H77" s="79">
        <v>1671586</v>
      </c>
      <c r="I77" s="79">
        <f>ROUND(D77*H77,0.5)</f>
        <v>1779905</v>
      </c>
      <c r="J77" s="81">
        <f t="shared" si="21"/>
        <v>2909808</v>
      </c>
      <c r="K77" s="79">
        <f>+G77+I77</f>
        <v>2909808</v>
      </c>
      <c r="L77" s="79">
        <f t="shared" si="23"/>
        <v>11474931.82</v>
      </c>
      <c r="M77" s="87">
        <f t="shared" si="24"/>
        <v>0.00596817</v>
      </c>
      <c r="N77" s="79">
        <v>1505140</v>
      </c>
      <c r="O77" s="79">
        <f t="shared" si="25"/>
        <v>9969791.82</v>
      </c>
      <c r="P77" s="83"/>
      <c r="Q77" s="84">
        <f>(G77+I77)/E77</f>
        <v>0.20228436776828682</v>
      </c>
      <c r="R77" s="79">
        <f t="shared" si="27"/>
        <v>9131842</v>
      </c>
      <c r="S77" s="79">
        <f t="shared" si="28"/>
        <v>733389.8200000003</v>
      </c>
      <c r="T77" s="79">
        <f t="shared" si="29"/>
        <v>104560</v>
      </c>
      <c r="U77" s="79">
        <v>190750</v>
      </c>
      <c r="V77" s="79">
        <f>TRUNC(R77*(1-0.035))</f>
        <v>8812227</v>
      </c>
      <c r="W77" s="79">
        <f t="shared" si="30"/>
        <v>689386</v>
      </c>
      <c r="X77" s="85">
        <f>+V77+W77</f>
        <v>9501613</v>
      </c>
    </row>
    <row r="78" spans="1:24" ht="13.5" thickBot="1">
      <c r="A78" s="47" t="s">
        <v>88</v>
      </c>
      <c r="B78" s="43">
        <v>9065</v>
      </c>
      <c r="C78" s="92">
        <v>16029106</v>
      </c>
      <c r="D78" s="91">
        <v>1.0682</v>
      </c>
      <c r="E78" s="92">
        <v>17217752.42</v>
      </c>
      <c r="F78" s="92">
        <v>1172342</v>
      </c>
      <c r="G78" s="92">
        <f>ROUND(D78*F78,0.5)</f>
        <v>1252296</v>
      </c>
      <c r="H78" s="92">
        <v>2457131</v>
      </c>
      <c r="I78" s="92">
        <f>ROUND(D78*H78,0.5)</f>
        <v>2624707</v>
      </c>
      <c r="J78" s="81">
        <f t="shared" si="21"/>
        <v>3877003</v>
      </c>
      <c r="K78" s="79">
        <f>+G78+I78</f>
        <v>3877003</v>
      </c>
      <c r="L78" s="92">
        <f t="shared" si="23"/>
        <v>13340749.420000002</v>
      </c>
      <c r="M78" s="93">
        <f t="shared" si="24"/>
        <v>0.00693859</v>
      </c>
      <c r="N78" s="92">
        <v>3122539</v>
      </c>
      <c r="O78" s="92">
        <f>L78-N78</f>
        <v>10218210.420000002</v>
      </c>
      <c r="P78" s="94"/>
      <c r="Q78" s="84">
        <f>(G78+I78)/E78</f>
        <v>0.2251747443816479</v>
      </c>
      <c r="R78" s="92">
        <f t="shared" si="27"/>
        <v>9244011</v>
      </c>
      <c r="S78" s="92">
        <f t="shared" si="28"/>
        <v>852638.4200000018</v>
      </c>
      <c r="T78" s="92">
        <f t="shared" si="29"/>
        <v>121561</v>
      </c>
      <c r="U78" s="92">
        <v>158420</v>
      </c>
      <c r="V78" s="92">
        <f>TRUNC(R78*(1-0.035))</f>
        <v>8920470</v>
      </c>
      <c r="W78" s="92">
        <f t="shared" si="30"/>
        <v>801480</v>
      </c>
      <c r="X78" s="85">
        <f>+V78+W78</f>
        <v>9721950</v>
      </c>
    </row>
    <row r="79" spans="1:24" ht="12.75">
      <c r="A79" s="47" t="s">
        <v>10</v>
      </c>
      <c r="B79" s="43"/>
      <c r="C79" s="79">
        <f>SUM(C64:C78)</f>
        <v>448252369</v>
      </c>
      <c r="D79" s="100"/>
      <c r="E79" s="79">
        <f>SUM(E64:E78)</f>
        <v>484791585.66</v>
      </c>
      <c r="F79" s="79">
        <f aca="true" t="shared" si="33" ref="F79:O79">SUM(F64:F78)</f>
        <v>35717446</v>
      </c>
      <c r="G79" s="79">
        <f t="shared" si="33"/>
        <v>38397523</v>
      </c>
      <c r="H79" s="79">
        <f t="shared" si="33"/>
        <v>52490917</v>
      </c>
      <c r="I79" s="79">
        <f t="shared" si="33"/>
        <v>56378163</v>
      </c>
      <c r="J79" s="81">
        <f t="shared" si="21"/>
        <v>94775686</v>
      </c>
      <c r="K79" s="79"/>
      <c r="L79" s="79">
        <f t="shared" si="33"/>
        <v>390015899.66</v>
      </c>
      <c r="M79" s="87">
        <f t="shared" si="33"/>
        <v>0.20284916</v>
      </c>
      <c r="N79" s="79">
        <f t="shared" si="33"/>
        <v>51017991</v>
      </c>
      <c r="O79" s="79">
        <f t="shared" si="33"/>
        <v>338997908.66</v>
      </c>
      <c r="P79" s="83">
        <f>O79/($O$122-$N$121)</f>
        <v>0.1763144620038143</v>
      </c>
      <c r="R79" s="79">
        <f aca="true" t="shared" si="34" ref="R79:X79">SUM(R64:R78)</f>
        <v>310517276</v>
      </c>
      <c r="S79" s="79">
        <f t="shared" si="34"/>
        <v>24926810.66000001</v>
      </c>
      <c r="T79" s="79">
        <f t="shared" si="34"/>
        <v>3553822</v>
      </c>
      <c r="U79" s="79">
        <f t="shared" si="34"/>
        <v>5199479</v>
      </c>
      <c r="V79" s="79">
        <f t="shared" si="34"/>
        <v>274104685</v>
      </c>
      <c r="W79" s="79">
        <f t="shared" si="34"/>
        <v>23431195</v>
      </c>
      <c r="X79" s="79">
        <f t="shared" si="34"/>
        <v>324006844</v>
      </c>
    </row>
    <row r="80" spans="1:11" ht="12.75">
      <c r="A80" s="53" t="s">
        <v>11</v>
      </c>
      <c r="B80" s="43"/>
      <c r="D80" s="100"/>
      <c r="I80" s="79"/>
      <c r="J80" s="81"/>
      <c r="K80" s="79"/>
    </row>
    <row r="81" spans="1:14" ht="12.75">
      <c r="A81" s="47" t="s">
        <v>99</v>
      </c>
      <c r="B81" s="43"/>
      <c r="D81" s="100"/>
      <c r="J81" s="81"/>
      <c r="N81" s="48"/>
    </row>
    <row r="82" spans="1:24" ht="12.75">
      <c r="A82" s="47" t="s">
        <v>123</v>
      </c>
      <c r="B82" s="43">
        <v>4020</v>
      </c>
      <c r="C82" s="79">
        <v>294173</v>
      </c>
      <c r="D82" s="100"/>
      <c r="E82" s="79">
        <v>316781.95</v>
      </c>
      <c r="J82" s="81"/>
      <c r="L82" s="79">
        <f aca="true" t="shared" si="35" ref="L82:L91">E82-G82-I82</f>
        <v>316781.95</v>
      </c>
      <c r="M82" s="87">
        <f aca="true" t="shared" si="36" ref="M82:M90">ROUND(L82/$L$122,8)</f>
        <v>0.00016476</v>
      </c>
      <c r="N82" s="79">
        <v>33867</v>
      </c>
      <c r="O82" s="79">
        <f aca="true" t="shared" si="37" ref="O82:O91">L82-N82</f>
        <v>282914.95</v>
      </c>
      <c r="P82" s="83"/>
      <c r="R82" s="79">
        <f aca="true" t="shared" si="38" ref="R82:R91">TRUNC((L82-T82)*0.9355)-N82</f>
        <v>259781</v>
      </c>
      <c r="S82" s="79">
        <f aca="true" t="shared" si="39" ref="S82:S91">O82-R82-T82</f>
        <v>20246.95000000001</v>
      </c>
      <c r="T82" s="79">
        <f aca="true" t="shared" si="40" ref="T82:T90">ROUND(M82*$T$9,0.5)</f>
        <v>2887</v>
      </c>
      <c r="U82" s="79">
        <v>3421</v>
      </c>
      <c r="W82" s="79">
        <f aca="true" t="shared" si="41" ref="W82:W91">TRUNC(S82*(1-0.06))</f>
        <v>19032</v>
      </c>
      <c r="X82" s="85">
        <f aca="true" t="shared" si="42" ref="X82:X91">+R82+W82</f>
        <v>278813</v>
      </c>
    </row>
    <row r="83" spans="1:24" ht="12.75">
      <c r="A83" s="47" t="s">
        <v>124</v>
      </c>
      <c r="B83" s="43">
        <v>4012</v>
      </c>
      <c r="C83" s="79">
        <v>1898410</v>
      </c>
      <c r="D83" s="100"/>
      <c r="E83" s="79">
        <v>2049633.64</v>
      </c>
      <c r="J83" s="81"/>
      <c r="L83" s="79">
        <f t="shared" si="35"/>
        <v>2049633.64</v>
      </c>
      <c r="M83" s="87">
        <f t="shared" si="36"/>
        <v>0.00106602</v>
      </c>
      <c r="N83" s="79">
        <v>256188</v>
      </c>
      <c r="O83" s="79">
        <f t="shared" si="37"/>
        <v>1793445.64</v>
      </c>
      <c r="P83" s="83"/>
      <c r="R83" s="79">
        <f t="shared" si="38"/>
        <v>1643772</v>
      </c>
      <c r="S83" s="79">
        <f t="shared" si="39"/>
        <v>130997.6399999999</v>
      </c>
      <c r="T83" s="79">
        <f t="shared" si="40"/>
        <v>18676</v>
      </c>
      <c r="U83" s="79">
        <v>23436</v>
      </c>
      <c r="W83" s="79">
        <f t="shared" si="41"/>
        <v>123137</v>
      </c>
      <c r="X83" s="85">
        <f t="shared" si="42"/>
        <v>1766909</v>
      </c>
    </row>
    <row r="84" spans="1:24" ht="12.75">
      <c r="A84" s="47" t="s">
        <v>125</v>
      </c>
      <c r="B84" s="43">
        <v>4013</v>
      </c>
      <c r="C84" s="79">
        <v>1462299</v>
      </c>
      <c r="D84" s="100"/>
      <c r="E84" s="79">
        <v>1578785.09</v>
      </c>
      <c r="L84" s="79">
        <f t="shared" si="35"/>
        <v>1578785.09</v>
      </c>
      <c r="M84" s="87">
        <f t="shared" si="36"/>
        <v>0.00082113</v>
      </c>
      <c r="N84" s="79">
        <v>197388</v>
      </c>
      <c r="O84" s="79">
        <f t="shared" si="37"/>
        <v>1381397.09</v>
      </c>
      <c r="P84" s="83"/>
      <c r="R84" s="79">
        <f t="shared" si="38"/>
        <v>1266107</v>
      </c>
      <c r="S84" s="79">
        <f t="shared" si="39"/>
        <v>100904.09000000008</v>
      </c>
      <c r="T84" s="79">
        <f t="shared" si="40"/>
        <v>14386</v>
      </c>
      <c r="U84" s="79">
        <v>18056</v>
      </c>
      <c r="W84" s="79">
        <f t="shared" si="41"/>
        <v>94849</v>
      </c>
      <c r="X84" s="85">
        <f t="shared" si="42"/>
        <v>1360956</v>
      </c>
    </row>
    <row r="85" spans="1:24" ht="12.75">
      <c r="A85" s="47" t="s">
        <v>126</v>
      </c>
      <c r="B85" s="43">
        <v>4015</v>
      </c>
      <c r="C85" s="79">
        <v>1469558</v>
      </c>
      <c r="D85" s="100"/>
      <c r="E85" s="79">
        <v>1582011.29</v>
      </c>
      <c r="L85" s="79">
        <f t="shared" si="35"/>
        <v>1582011.29</v>
      </c>
      <c r="M85" s="87">
        <f t="shared" si="36"/>
        <v>0.00082281</v>
      </c>
      <c r="N85" s="79">
        <v>159313</v>
      </c>
      <c r="O85" s="79">
        <f t="shared" si="37"/>
        <v>1422698.29</v>
      </c>
      <c r="P85" s="83"/>
      <c r="R85" s="79">
        <f t="shared" si="38"/>
        <v>1307173</v>
      </c>
      <c r="S85" s="79">
        <f t="shared" si="39"/>
        <v>101110.29000000004</v>
      </c>
      <c r="T85" s="79">
        <f t="shared" si="40"/>
        <v>14415</v>
      </c>
      <c r="U85" s="79">
        <v>17072</v>
      </c>
      <c r="W85" s="79">
        <f t="shared" si="41"/>
        <v>95043</v>
      </c>
      <c r="X85" s="85">
        <f t="shared" si="42"/>
        <v>1402216</v>
      </c>
    </row>
    <row r="86" spans="1:24" ht="12.75">
      <c r="A86" s="47" t="s">
        <v>109</v>
      </c>
      <c r="B86" s="43">
        <v>4010</v>
      </c>
      <c r="C86" s="79">
        <v>3056362</v>
      </c>
      <c r="D86" s="100"/>
      <c r="E86" s="79">
        <v>3299884.59</v>
      </c>
      <c r="L86" s="79">
        <f t="shared" si="35"/>
        <v>3299884.59</v>
      </c>
      <c r="M86" s="87">
        <f t="shared" si="36"/>
        <v>0.00171629</v>
      </c>
      <c r="N86" s="79">
        <v>412339</v>
      </c>
      <c r="O86" s="79">
        <f t="shared" si="37"/>
        <v>2887545.59</v>
      </c>
      <c r="P86" s="83"/>
      <c r="R86" s="79">
        <f t="shared" si="38"/>
        <v>2646573</v>
      </c>
      <c r="S86" s="79">
        <f t="shared" si="39"/>
        <v>210903.58999999985</v>
      </c>
      <c r="T86" s="79">
        <f t="shared" si="40"/>
        <v>30069</v>
      </c>
      <c r="U86" s="79">
        <v>37723</v>
      </c>
      <c r="W86" s="79">
        <f t="shared" si="41"/>
        <v>198249</v>
      </c>
      <c r="X86" s="85">
        <f t="shared" si="42"/>
        <v>2844822</v>
      </c>
    </row>
    <row r="87" spans="1:24" ht="12.75">
      <c r="A87" s="47" t="s">
        <v>127</v>
      </c>
      <c r="B87" s="43">
        <v>4007</v>
      </c>
      <c r="C87" s="79">
        <v>2408292</v>
      </c>
      <c r="D87" s="100"/>
      <c r="E87" s="79">
        <v>2604013.49</v>
      </c>
      <c r="L87" s="79">
        <f t="shared" si="35"/>
        <v>2604013.49</v>
      </c>
      <c r="M87" s="87">
        <f t="shared" si="36"/>
        <v>0.00135436</v>
      </c>
      <c r="N87" s="79">
        <v>252179</v>
      </c>
      <c r="O87" s="79">
        <f t="shared" si="37"/>
        <v>2351834.49</v>
      </c>
      <c r="P87" s="83"/>
      <c r="R87" s="79">
        <f t="shared" si="38"/>
        <v>2161678</v>
      </c>
      <c r="S87" s="79">
        <f t="shared" si="39"/>
        <v>166428.49000000022</v>
      </c>
      <c r="T87" s="79">
        <f t="shared" si="40"/>
        <v>23728</v>
      </c>
      <c r="U87" s="79">
        <v>25366</v>
      </c>
      <c r="W87" s="79">
        <f t="shared" si="41"/>
        <v>156442</v>
      </c>
      <c r="X87" s="85">
        <f t="shared" si="42"/>
        <v>2318120</v>
      </c>
    </row>
    <row r="88" spans="1:24" ht="12.75">
      <c r="A88" s="47" t="s">
        <v>89</v>
      </c>
      <c r="B88" s="43">
        <v>4006</v>
      </c>
      <c r="C88" s="79">
        <v>645015</v>
      </c>
      <c r="D88" s="100"/>
      <c r="E88" s="79">
        <v>697437.31</v>
      </c>
      <c r="L88" s="79">
        <f t="shared" si="35"/>
        <v>697437.31</v>
      </c>
      <c r="M88" s="87">
        <f t="shared" si="36"/>
        <v>0.00036274</v>
      </c>
      <c r="N88" s="79">
        <v>67685</v>
      </c>
      <c r="O88" s="79">
        <f t="shared" si="37"/>
        <v>629752.31</v>
      </c>
      <c r="P88" s="83"/>
      <c r="R88" s="79">
        <f t="shared" si="38"/>
        <v>578822</v>
      </c>
      <c r="S88" s="79">
        <f t="shared" si="39"/>
        <v>44575.310000000056</v>
      </c>
      <c r="T88" s="79">
        <f t="shared" si="40"/>
        <v>6355</v>
      </c>
      <c r="U88" s="79">
        <v>6804</v>
      </c>
      <c r="W88" s="79">
        <f t="shared" si="41"/>
        <v>41900</v>
      </c>
      <c r="X88" s="85">
        <f t="shared" si="42"/>
        <v>620722</v>
      </c>
    </row>
    <row r="89" spans="1:24" ht="12.75">
      <c r="A89" s="47" t="s">
        <v>128</v>
      </c>
      <c r="B89" s="43">
        <v>4011</v>
      </c>
      <c r="C89" s="79">
        <v>630471</v>
      </c>
      <c r="D89" s="100"/>
      <c r="E89" s="79">
        <v>680729.51</v>
      </c>
      <c r="L89" s="79">
        <f t="shared" si="35"/>
        <v>680729.51</v>
      </c>
      <c r="M89" s="87">
        <f t="shared" si="36"/>
        <v>0.00035405</v>
      </c>
      <c r="N89" s="79">
        <v>85304</v>
      </c>
      <c r="O89" s="79">
        <f t="shared" si="37"/>
        <v>595425.51</v>
      </c>
      <c r="P89" s="83"/>
      <c r="R89" s="79">
        <f t="shared" si="38"/>
        <v>545715</v>
      </c>
      <c r="S89" s="79">
        <f t="shared" si="39"/>
        <v>43507.51000000001</v>
      </c>
      <c r="T89" s="79">
        <f t="shared" si="40"/>
        <v>6203</v>
      </c>
      <c r="U89" s="79">
        <v>7798</v>
      </c>
      <c r="W89" s="79">
        <f t="shared" si="41"/>
        <v>40897</v>
      </c>
      <c r="X89" s="85">
        <f t="shared" si="42"/>
        <v>586612</v>
      </c>
    </row>
    <row r="90" spans="1:24" ht="12.75">
      <c r="A90" s="47" t="s">
        <v>129</v>
      </c>
      <c r="B90" s="43">
        <v>4008</v>
      </c>
      <c r="C90" s="79">
        <v>52784</v>
      </c>
      <c r="D90" s="100"/>
      <c r="E90" s="79">
        <v>57083.56</v>
      </c>
      <c r="L90" s="79">
        <f t="shared" si="35"/>
        <v>57083.56</v>
      </c>
      <c r="M90" s="87">
        <f t="shared" si="36"/>
        <v>2.969E-05</v>
      </c>
      <c r="N90" s="79">
        <v>5616</v>
      </c>
      <c r="O90" s="79">
        <f t="shared" si="37"/>
        <v>51467.56</v>
      </c>
      <c r="P90" s="83"/>
      <c r="R90" s="79">
        <f t="shared" si="38"/>
        <v>47299</v>
      </c>
      <c r="S90" s="79">
        <f t="shared" si="39"/>
        <v>3648.5599999999977</v>
      </c>
      <c r="T90" s="79">
        <f t="shared" si="40"/>
        <v>520</v>
      </c>
      <c r="U90" s="79">
        <v>563</v>
      </c>
      <c r="W90" s="79">
        <f t="shared" si="41"/>
        <v>3429</v>
      </c>
      <c r="X90" s="85">
        <f t="shared" si="42"/>
        <v>50728</v>
      </c>
    </row>
    <row r="91" spans="1:24" ht="12.75">
      <c r="A91" s="47" t="s">
        <v>130</v>
      </c>
      <c r="B91" s="43">
        <v>4009</v>
      </c>
      <c r="C91" s="79">
        <v>323991</v>
      </c>
      <c r="D91" s="100"/>
      <c r="E91" s="79">
        <v>350337.52</v>
      </c>
      <c r="L91" s="79">
        <f t="shared" si="35"/>
        <v>350337.52</v>
      </c>
      <c r="M91" s="87">
        <f>ROUND(L91/$L$122,8)+0.00000005</f>
        <v>0.00018226</v>
      </c>
      <c r="N91" s="79">
        <v>34069</v>
      </c>
      <c r="O91" s="79">
        <f t="shared" si="37"/>
        <v>316268.52</v>
      </c>
      <c r="P91" s="83"/>
      <c r="R91" s="79">
        <f t="shared" si="38"/>
        <v>290684</v>
      </c>
      <c r="S91" s="79">
        <f t="shared" si="39"/>
        <v>22391.52000000002</v>
      </c>
      <c r="T91" s="79">
        <f>ROUND(M91*$T$9,0.5)</f>
        <v>3193</v>
      </c>
      <c r="U91" s="79">
        <f>3422+1</f>
        <v>3423</v>
      </c>
      <c r="W91" s="79">
        <f t="shared" si="41"/>
        <v>21048</v>
      </c>
      <c r="X91" s="85">
        <f t="shared" si="42"/>
        <v>311732</v>
      </c>
    </row>
    <row r="92" spans="1:23" ht="12.75">
      <c r="A92" s="47" t="s">
        <v>165</v>
      </c>
      <c r="B92" s="43"/>
      <c r="C92" s="79"/>
      <c r="D92" s="100"/>
      <c r="E92" s="79"/>
      <c r="L92" s="79"/>
      <c r="M92" s="87"/>
      <c r="N92" s="79"/>
      <c r="O92" s="79"/>
      <c r="P92" s="83"/>
      <c r="R92" s="79"/>
      <c r="S92" s="79"/>
      <c r="T92" s="79"/>
      <c r="U92" s="79"/>
      <c r="W92" s="79"/>
    </row>
    <row r="93" spans="1:24" ht="12.75">
      <c r="A93" s="47" t="s">
        <v>166</v>
      </c>
      <c r="B93" s="43">
        <v>3048</v>
      </c>
      <c r="C93" s="79">
        <v>44786</v>
      </c>
      <c r="D93" s="100"/>
      <c r="E93" s="79">
        <v>55180.32</v>
      </c>
      <c r="L93" s="79">
        <f>E93-G93-I93</f>
        <v>55180.32</v>
      </c>
      <c r="M93" s="87">
        <f>ROUND(L93/$L$122,8)</f>
        <v>2.87E-05</v>
      </c>
      <c r="N93" s="48"/>
      <c r="O93" s="79">
        <f>L93-N93</f>
        <v>55180.32</v>
      </c>
      <c r="P93" s="83"/>
      <c r="R93" s="79">
        <f>TRUNC((L93-T93)*0.9355)-N93</f>
        <v>51150</v>
      </c>
      <c r="S93" s="79">
        <f>O93-R93-T93</f>
        <v>3527.3199999999997</v>
      </c>
      <c r="T93" s="79">
        <f>ROUND(M93*$T$9,0.5)</f>
        <v>503</v>
      </c>
      <c r="U93" s="79">
        <v>31289</v>
      </c>
      <c r="W93" s="79">
        <f>TRUNC(S93*(1-0.06))</f>
        <v>3315</v>
      </c>
      <c r="X93" s="85">
        <f>+R93+W93</f>
        <v>54465</v>
      </c>
    </row>
    <row r="94" spans="1:23" ht="12.75">
      <c r="A94" s="53" t="s">
        <v>132</v>
      </c>
      <c r="B94" s="43"/>
      <c r="C94" s="79"/>
      <c r="D94" s="100"/>
      <c r="E94" s="79"/>
      <c r="L94" s="79"/>
      <c r="M94" s="87"/>
      <c r="N94" s="48"/>
      <c r="O94" s="79"/>
      <c r="P94" s="83"/>
      <c r="R94" s="79"/>
      <c r="S94" s="79"/>
      <c r="T94" s="79"/>
      <c r="U94" s="79"/>
      <c r="W94" s="79"/>
    </row>
    <row r="95" spans="1:24" ht="12.75">
      <c r="A95" s="47" t="s">
        <v>74</v>
      </c>
      <c r="B95" s="43">
        <v>3005</v>
      </c>
      <c r="C95" s="79">
        <v>15780157</v>
      </c>
      <c r="D95" s="100"/>
      <c r="E95" s="79">
        <v>17032360.93</v>
      </c>
      <c r="L95" s="79">
        <f aca="true" t="shared" si="43" ref="L95:L111">E95-G95-I95</f>
        <v>17032360.93</v>
      </c>
      <c r="M95" s="87">
        <f aca="true" t="shared" si="44" ref="M95:M111">ROUND(L95/$L$122,8)</f>
        <v>0.00885861</v>
      </c>
      <c r="N95" s="79">
        <v>2494388</v>
      </c>
      <c r="O95" s="79">
        <f aca="true" t="shared" si="45" ref="O95:O111">L95-N95</f>
        <v>14537972.93</v>
      </c>
      <c r="P95" s="83"/>
      <c r="R95" s="79">
        <f aca="true" t="shared" si="46" ref="R95:R111">TRUNC((L95-T95)*0.9355)-N95</f>
        <v>13294196</v>
      </c>
      <c r="S95" s="79">
        <f aca="true" t="shared" si="47" ref="S95:S111">O95-R95-T95</f>
        <v>1088577.9299999997</v>
      </c>
      <c r="T95" s="79">
        <f aca="true" t="shared" si="48" ref="T95:T111">ROUND(M95*$T$9,0.5)</f>
        <v>155199</v>
      </c>
      <c r="U95" s="79">
        <v>136519</v>
      </c>
      <c r="W95" s="79">
        <f aca="true" t="shared" si="49" ref="W95:W111">TRUNC(S95*(1-0.06))</f>
        <v>1023263</v>
      </c>
      <c r="X95" s="85">
        <f aca="true" t="shared" si="50" ref="X95:X111">+R95+W95</f>
        <v>14317459</v>
      </c>
    </row>
    <row r="96" spans="1:24" ht="12.75">
      <c r="A96" s="47" t="s">
        <v>75</v>
      </c>
      <c r="B96" s="43">
        <v>3006</v>
      </c>
      <c r="C96" s="79">
        <v>3511094</v>
      </c>
      <c r="D96" s="100"/>
      <c r="E96" s="79">
        <v>3748213.32</v>
      </c>
      <c r="L96" s="79">
        <f t="shared" si="43"/>
        <v>3748213.32</v>
      </c>
      <c r="M96" s="87">
        <f t="shared" si="44"/>
        <v>0.00194946</v>
      </c>
      <c r="N96" s="101">
        <v>82523</v>
      </c>
      <c r="O96" s="79">
        <f t="shared" si="45"/>
        <v>3665690.32</v>
      </c>
      <c r="P96" s="83"/>
      <c r="R96" s="79">
        <f t="shared" si="46"/>
        <v>3391979</v>
      </c>
      <c r="S96" s="79">
        <f t="shared" si="47"/>
        <v>239557.31999999983</v>
      </c>
      <c r="T96" s="79">
        <f t="shared" si="48"/>
        <v>34154</v>
      </c>
      <c r="U96" s="79">
        <v>55379</v>
      </c>
      <c r="W96" s="79">
        <f t="shared" si="49"/>
        <v>225183</v>
      </c>
      <c r="X96" s="85">
        <f t="shared" si="50"/>
        <v>3617162</v>
      </c>
    </row>
    <row r="97" spans="1:24" ht="14.25" customHeight="1">
      <c r="A97" s="47" t="s">
        <v>76</v>
      </c>
      <c r="B97" s="43">
        <v>3008</v>
      </c>
      <c r="C97" s="79">
        <v>20332675</v>
      </c>
      <c r="D97" s="100"/>
      <c r="E97" s="79">
        <v>21778524.76</v>
      </c>
      <c r="L97" s="79">
        <f t="shared" si="43"/>
        <v>21778524.76</v>
      </c>
      <c r="M97" s="87">
        <f t="shared" si="44"/>
        <v>0.01132712</v>
      </c>
      <c r="N97" s="79">
        <v>287647</v>
      </c>
      <c r="O97" s="79">
        <f t="shared" si="45"/>
        <v>21490877.76</v>
      </c>
      <c r="P97" s="83"/>
      <c r="R97" s="79">
        <f t="shared" si="46"/>
        <v>19900516</v>
      </c>
      <c r="S97" s="79">
        <f t="shared" si="47"/>
        <v>1391915.7600000016</v>
      </c>
      <c r="T97" s="79">
        <f t="shared" si="48"/>
        <v>198446</v>
      </c>
      <c r="U97" s="79">
        <v>245799</v>
      </c>
      <c r="W97" s="79">
        <f t="shared" si="49"/>
        <v>1308400</v>
      </c>
      <c r="X97" s="85">
        <f t="shared" si="50"/>
        <v>21208916</v>
      </c>
    </row>
    <row r="98" spans="1:24" ht="12.75">
      <c r="A98" s="47" t="s">
        <v>67</v>
      </c>
      <c r="B98" s="43">
        <v>3072</v>
      </c>
      <c r="C98" s="79">
        <v>8926396</v>
      </c>
      <c r="D98" s="100"/>
      <c r="E98" s="79">
        <v>9514938.33</v>
      </c>
      <c r="L98" s="79">
        <f t="shared" si="43"/>
        <v>9514938.33</v>
      </c>
      <c r="M98" s="87">
        <f t="shared" si="44"/>
        <v>0.00494877</v>
      </c>
      <c r="N98" s="79">
        <v>214384</v>
      </c>
      <c r="O98" s="79">
        <f t="shared" si="45"/>
        <v>9300554.33</v>
      </c>
      <c r="P98" s="83"/>
      <c r="R98" s="79">
        <f t="shared" si="46"/>
        <v>8605732</v>
      </c>
      <c r="S98" s="79">
        <f t="shared" si="47"/>
        <v>608122.3300000001</v>
      </c>
      <c r="T98" s="79">
        <f t="shared" si="48"/>
        <v>86700</v>
      </c>
      <c r="U98" s="79">
        <v>91620</v>
      </c>
      <c r="W98" s="79">
        <f t="shared" si="49"/>
        <v>571634</v>
      </c>
      <c r="X98" s="85">
        <f t="shared" si="50"/>
        <v>9177366</v>
      </c>
    </row>
    <row r="99" spans="1:24" ht="12.75">
      <c r="A99" s="47" t="s">
        <v>77</v>
      </c>
      <c r="B99" s="43">
        <v>3009</v>
      </c>
      <c r="C99" s="79">
        <v>18493937</v>
      </c>
      <c r="D99" s="100"/>
      <c r="E99" s="79">
        <v>20112252.06</v>
      </c>
      <c r="L99" s="79">
        <f t="shared" si="43"/>
        <v>20112252.06</v>
      </c>
      <c r="M99" s="87">
        <f t="shared" si="44"/>
        <v>0.01046048</v>
      </c>
      <c r="N99" s="48"/>
      <c r="O99" s="79">
        <f t="shared" si="45"/>
        <v>20112252.06</v>
      </c>
      <c r="P99" s="83"/>
      <c r="R99" s="79">
        <f t="shared" si="46"/>
        <v>18643569</v>
      </c>
      <c r="S99" s="79">
        <f t="shared" si="47"/>
        <v>1285420.0599999987</v>
      </c>
      <c r="T99" s="79">
        <f t="shared" si="48"/>
        <v>183263</v>
      </c>
      <c r="U99" s="79">
        <v>146006</v>
      </c>
      <c r="W99" s="79">
        <f t="shared" si="49"/>
        <v>1208294</v>
      </c>
      <c r="X99" s="85">
        <f t="shared" si="50"/>
        <v>19851863</v>
      </c>
    </row>
    <row r="100" spans="1:24" ht="12.75">
      <c r="A100" s="47" t="s">
        <v>90</v>
      </c>
      <c r="B100" s="43">
        <v>3026</v>
      </c>
      <c r="C100" s="79">
        <v>3789481</v>
      </c>
      <c r="D100" s="100"/>
      <c r="E100" s="79">
        <v>4277153.93</v>
      </c>
      <c r="L100" s="79">
        <f t="shared" si="43"/>
        <v>4277153.93</v>
      </c>
      <c r="M100" s="87">
        <f t="shared" si="44"/>
        <v>0.00222457</v>
      </c>
      <c r="N100" s="79">
        <v>3503535</v>
      </c>
      <c r="O100" s="79">
        <f t="shared" si="45"/>
        <v>773618.9299999997</v>
      </c>
      <c r="P100" s="83"/>
      <c r="R100" s="79">
        <f t="shared" si="46"/>
        <v>461283</v>
      </c>
      <c r="S100" s="79">
        <f t="shared" si="47"/>
        <v>273362.9299999997</v>
      </c>
      <c r="T100" s="79">
        <f t="shared" si="48"/>
        <v>38973</v>
      </c>
      <c r="U100" s="79">
        <v>21171</v>
      </c>
      <c r="W100" s="79">
        <f t="shared" si="49"/>
        <v>256961</v>
      </c>
      <c r="X100" s="85">
        <f t="shared" si="50"/>
        <v>718244</v>
      </c>
    </row>
    <row r="101" spans="1:24" ht="12.75">
      <c r="A101" s="47" t="s">
        <v>79</v>
      </c>
      <c r="B101" s="43">
        <v>3018</v>
      </c>
      <c r="C101" s="79">
        <v>58686728</v>
      </c>
      <c r="D101" s="100"/>
      <c r="E101" s="79">
        <v>62463540.54</v>
      </c>
      <c r="L101" s="79">
        <f t="shared" si="43"/>
        <v>62463540.54</v>
      </c>
      <c r="M101" s="87">
        <f t="shared" si="44"/>
        <v>0.03248759</v>
      </c>
      <c r="N101" s="79">
        <v>6353491</v>
      </c>
      <c r="O101" s="79">
        <f t="shared" si="45"/>
        <v>56110049.54</v>
      </c>
      <c r="P101" s="83"/>
      <c r="R101" s="79">
        <f t="shared" si="46"/>
        <v>51548695</v>
      </c>
      <c r="S101" s="79">
        <f t="shared" si="47"/>
        <v>3992187.539999999</v>
      </c>
      <c r="T101" s="79">
        <f t="shared" si="48"/>
        <v>569167</v>
      </c>
      <c r="U101" s="79">
        <v>625814</v>
      </c>
      <c r="W101" s="79">
        <f t="shared" si="49"/>
        <v>3752656</v>
      </c>
      <c r="X101" s="85">
        <f t="shared" si="50"/>
        <v>55301351</v>
      </c>
    </row>
    <row r="102" spans="1:24" ht="12.75">
      <c r="A102" s="47" t="s">
        <v>80</v>
      </c>
      <c r="B102" s="43">
        <v>3030</v>
      </c>
      <c r="C102" s="79">
        <v>29064946</v>
      </c>
      <c r="D102" s="100"/>
      <c r="E102" s="79">
        <v>31793127.25</v>
      </c>
      <c r="L102" s="79">
        <f t="shared" si="43"/>
        <v>31793127.25</v>
      </c>
      <c r="M102" s="87">
        <f t="shared" si="44"/>
        <v>0.01653576</v>
      </c>
      <c r="N102" s="79">
        <v>3266139</v>
      </c>
      <c r="O102" s="79">
        <f t="shared" si="45"/>
        <v>28526988.25</v>
      </c>
      <c r="P102" s="83"/>
      <c r="R102" s="79">
        <f t="shared" si="46"/>
        <v>26205318</v>
      </c>
      <c r="S102" s="79">
        <f t="shared" si="47"/>
        <v>2031971.25</v>
      </c>
      <c r="T102" s="79">
        <f t="shared" si="48"/>
        <v>289699</v>
      </c>
      <c r="U102" s="79">
        <v>502613</v>
      </c>
      <c r="W102" s="79">
        <f t="shared" si="49"/>
        <v>1910052</v>
      </c>
      <c r="X102" s="85">
        <f t="shared" si="50"/>
        <v>28115370</v>
      </c>
    </row>
    <row r="103" spans="1:24" ht="12.75">
      <c r="A103" s="47" t="s">
        <v>91</v>
      </c>
      <c r="B103" s="43">
        <v>3032</v>
      </c>
      <c r="C103" s="79">
        <v>30507912</v>
      </c>
      <c r="D103" s="100"/>
      <c r="E103" s="79">
        <v>33126946.29</v>
      </c>
      <c r="L103" s="79">
        <f t="shared" si="43"/>
        <v>33126946.29</v>
      </c>
      <c r="M103" s="87">
        <f t="shared" si="44"/>
        <v>0.01722949</v>
      </c>
      <c r="N103" s="79">
        <v>963675</v>
      </c>
      <c r="O103" s="79">
        <f t="shared" si="45"/>
        <v>32163271.29</v>
      </c>
      <c r="P103" s="83"/>
      <c r="R103" s="79">
        <f t="shared" si="46"/>
        <v>29744199</v>
      </c>
      <c r="S103" s="79">
        <f t="shared" si="47"/>
        <v>2117219.289999999</v>
      </c>
      <c r="T103" s="79">
        <f t="shared" si="48"/>
        <v>301853</v>
      </c>
      <c r="U103" s="79">
        <v>310842</v>
      </c>
      <c r="W103" s="79">
        <f t="shared" si="49"/>
        <v>1990186</v>
      </c>
      <c r="X103" s="85">
        <f t="shared" si="50"/>
        <v>31734385</v>
      </c>
    </row>
    <row r="104" spans="1:24" ht="12.75">
      <c r="A104" s="47" t="s">
        <v>92</v>
      </c>
      <c r="B104" s="43">
        <v>3076</v>
      </c>
      <c r="C104" s="79">
        <v>15294278</v>
      </c>
      <c r="D104" s="100"/>
      <c r="E104" s="79">
        <v>16390773.77</v>
      </c>
      <c r="L104" s="79">
        <f t="shared" si="43"/>
        <v>16390773.77</v>
      </c>
      <c r="M104" s="87">
        <f t="shared" si="44"/>
        <v>0.00852492</v>
      </c>
      <c r="N104" s="79">
        <v>3722263</v>
      </c>
      <c r="O104" s="79">
        <f t="shared" si="45"/>
        <v>12668510.77</v>
      </c>
      <c r="P104" s="83"/>
      <c r="R104" s="79">
        <f t="shared" si="46"/>
        <v>11471586</v>
      </c>
      <c r="S104" s="79">
        <f t="shared" si="47"/>
        <v>1047571.7699999996</v>
      </c>
      <c r="T104" s="79">
        <f t="shared" si="48"/>
        <v>149353</v>
      </c>
      <c r="U104" s="79">
        <v>157873</v>
      </c>
      <c r="W104" s="79">
        <f t="shared" si="49"/>
        <v>984717</v>
      </c>
      <c r="X104" s="85">
        <f t="shared" si="50"/>
        <v>12456303</v>
      </c>
    </row>
    <row r="105" spans="1:24" ht="12.75">
      <c r="A105" s="47" t="s">
        <v>82</v>
      </c>
      <c r="B105" s="43">
        <v>3052</v>
      </c>
      <c r="C105" s="79">
        <v>10940022</v>
      </c>
      <c r="D105" s="100"/>
      <c r="E105" s="79">
        <v>11778336.73</v>
      </c>
      <c r="L105" s="79">
        <f t="shared" si="43"/>
        <v>11778336.73</v>
      </c>
      <c r="M105" s="87">
        <f t="shared" si="44"/>
        <v>0.00612597</v>
      </c>
      <c r="N105" s="88">
        <v>2165</v>
      </c>
      <c r="O105" s="79">
        <f t="shared" si="45"/>
        <v>11776171.73</v>
      </c>
      <c r="P105" s="83"/>
      <c r="R105" s="79">
        <f t="shared" si="46"/>
        <v>10916067</v>
      </c>
      <c r="S105" s="79">
        <f t="shared" si="47"/>
        <v>752780.7300000004</v>
      </c>
      <c r="T105" s="79">
        <f t="shared" si="48"/>
        <v>107324</v>
      </c>
      <c r="U105" s="79">
        <v>96005</v>
      </c>
      <c r="W105" s="79">
        <f t="shared" si="49"/>
        <v>707613</v>
      </c>
      <c r="X105" s="85">
        <f t="shared" si="50"/>
        <v>11623680</v>
      </c>
    </row>
    <row r="106" spans="1:24" ht="12.75">
      <c r="A106" s="47" t="s">
        <v>83</v>
      </c>
      <c r="B106" s="43">
        <v>3010</v>
      </c>
      <c r="C106" s="79">
        <v>66995048</v>
      </c>
      <c r="D106" s="100"/>
      <c r="E106" s="79">
        <v>73342822.2</v>
      </c>
      <c r="L106" s="79">
        <f t="shared" si="43"/>
        <v>73342822.2</v>
      </c>
      <c r="M106" s="87">
        <f t="shared" si="44"/>
        <v>0.03814596</v>
      </c>
      <c r="N106" s="79">
        <v>17586889</v>
      </c>
      <c r="O106" s="79">
        <f t="shared" si="45"/>
        <v>55755933.2</v>
      </c>
      <c r="P106" s="83"/>
      <c r="R106" s="79">
        <f t="shared" si="46"/>
        <v>50400127</v>
      </c>
      <c r="S106" s="79">
        <f t="shared" si="47"/>
        <v>4687507.200000003</v>
      </c>
      <c r="T106" s="79">
        <f t="shared" si="48"/>
        <v>668299</v>
      </c>
      <c r="U106" s="79">
        <v>1061833</v>
      </c>
      <c r="W106" s="79">
        <f t="shared" si="49"/>
        <v>4406256</v>
      </c>
      <c r="X106" s="85">
        <f t="shared" si="50"/>
        <v>54806383</v>
      </c>
    </row>
    <row r="107" spans="1:24" ht="12.75">
      <c r="A107" s="47" t="s">
        <v>85</v>
      </c>
      <c r="B107" s="43">
        <v>3012</v>
      </c>
      <c r="C107" s="79">
        <v>5510111</v>
      </c>
      <c r="D107" s="100"/>
      <c r="E107" s="79">
        <v>5902971.84</v>
      </c>
      <c r="L107" s="79">
        <f t="shared" si="43"/>
        <v>5902971.84</v>
      </c>
      <c r="M107" s="87">
        <f t="shared" si="44"/>
        <v>0.00307016</v>
      </c>
      <c r="N107" s="48"/>
      <c r="O107" s="79">
        <f t="shared" si="45"/>
        <v>5902971.84</v>
      </c>
      <c r="P107" s="83"/>
      <c r="R107" s="79">
        <f t="shared" si="46"/>
        <v>5471911</v>
      </c>
      <c r="S107" s="79">
        <f t="shared" si="47"/>
        <v>377272.83999999985</v>
      </c>
      <c r="T107" s="79">
        <f t="shared" si="48"/>
        <v>53788</v>
      </c>
      <c r="U107" s="79">
        <v>39394</v>
      </c>
      <c r="W107" s="79">
        <f t="shared" si="49"/>
        <v>354636</v>
      </c>
      <c r="X107" s="85">
        <f t="shared" si="50"/>
        <v>5826547</v>
      </c>
    </row>
    <row r="108" spans="1:24" ht="12.75">
      <c r="A108" s="47" t="s">
        <v>86</v>
      </c>
      <c r="B108" s="43">
        <v>3058</v>
      </c>
      <c r="C108" s="79">
        <v>37553334</v>
      </c>
      <c r="D108" s="100"/>
      <c r="E108" s="79">
        <v>40221998.4</v>
      </c>
      <c r="L108" s="79">
        <f t="shared" si="43"/>
        <v>40221998.4</v>
      </c>
      <c r="M108" s="87">
        <f t="shared" si="44"/>
        <v>0.02091966</v>
      </c>
      <c r="N108" s="48"/>
      <c r="O108" s="79">
        <f t="shared" si="45"/>
        <v>40221998.4</v>
      </c>
      <c r="P108" s="83"/>
      <c r="R108" s="79">
        <f t="shared" si="46"/>
        <v>37284815</v>
      </c>
      <c r="S108" s="79">
        <f t="shared" si="47"/>
        <v>2570680.3999999985</v>
      </c>
      <c r="T108" s="79">
        <f t="shared" si="48"/>
        <v>366503</v>
      </c>
      <c r="U108" s="79">
        <v>421601</v>
      </c>
      <c r="W108" s="79">
        <f t="shared" si="49"/>
        <v>2416439</v>
      </c>
      <c r="X108" s="85">
        <f t="shared" si="50"/>
        <v>39701254</v>
      </c>
    </row>
    <row r="109" spans="1:24" ht="12.75">
      <c r="A109" s="47" t="s">
        <v>87</v>
      </c>
      <c r="B109" s="43">
        <v>3014</v>
      </c>
      <c r="C109" s="79">
        <v>12218705</v>
      </c>
      <c r="D109" s="100"/>
      <c r="E109" s="79">
        <v>13056198.92</v>
      </c>
      <c r="L109" s="79">
        <f t="shared" si="43"/>
        <v>13056198.92</v>
      </c>
      <c r="M109" s="87">
        <f t="shared" si="44"/>
        <v>0.00679059</v>
      </c>
      <c r="N109" s="79">
        <v>1882311</v>
      </c>
      <c r="O109" s="79">
        <f t="shared" si="45"/>
        <v>11173887.92</v>
      </c>
      <c r="P109" s="83"/>
      <c r="R109" s="79">
        <f t="shared" si="46"/>
        <v>10220468</v>
      </c>
      <c r="S109" s="79">
        <f t="shared" si="47"/>
        <v>834451.9199999999</v>
      </c>
      <c r="T109" s="79">
        <f t="shared" si="48"/>
        <v>118968</v>
      </c>
      <c r="U109" s="79">
        <v>183514</v>
      </c>
      <c r="W109" s="79">
        <f t="shared" si="49"/>
        <v>784384</v>
      </c>
      <c r="X109" s="85">
        <f t="shared" si="50"/>
        <v>11004852</v>
      </c>
    </row>
    <row r="110" spans="1:24" ht="12.75">
      <c r="A110" s="47" t="s">
        <v>93</v>
      </c>
      <c r="B110" s="43">
        <v>3064</v>
      </c>
      <c r="C110" s="79">
        <v>11346440</v>
      </c>
      <c r="D110" s="100"/>
      <c r="E110" s="79">
        <v>12250926.81</v>
      </c>
      <c r="L110" s="79">
        <f t="shared" si="43"/>
        <v>12250926.81</v>
      </c>
      <c r="M110" s="87">
        <f t="shared" si="44"/>
        <v>0.00637177</v>
      </c>
      <c r="N110" s="79">
        <v>2826742</v>
      </c>
      <c r="O110" s="79">
        <f t="shared" si="45"/>
        <v>9424184.81</v>
      </c>
      <c r="P110" s="83"/>
      <c r="R110" s="79">
        <f t="shared" si="46"/>
        <v>8529570</v>
      </c>
      <c r="S110" s="79">
        <f t="shared" si="47"/>
        <v>782984.8100000005</v>
      </c>
      <c r="T110" s="79">
        <f t="shared" si="48"/>
        <v>111630</v>
      </c>
      <c r="U110" s="79">
        <v>134336</v>
      </c>
      <c r="W110" s="79">
        <f t="shared" si="49"/>
        <v>736005</v>
      </c>
      <c r="X110" s="85">
        <f t="shared" si="50"/>
        <v>9265575</v>
      </c>
    </row>
    <row r="111" spans="1:24" ht="12.75">
      <c r="A111" s="47" t="s">
        <v>94</v>
      </c>
      <c r="B111" s="43">
        <v>3066</v>
      </c>
      <c r="C111" s="79">
        <v>792631</v>
      </c>
      <c r="D111" s="100"/>
      <c r="E111" s="79">
        <v>842809.052</v>
      </c>
      <c r="L111" s="79">
        <f t="shared" si="43"/>
        <v>842809.052</v>
      </c>
      <c r="M111" s="87">
        <f t="shared" si="44"/>
        <v>0.00043835</v>
      </c>
      <c r="N111" s="48"/>
      <c r="O111" s="79">
        <f t="shared" si="45"/>
        <v>842809.052</v>
      </c>
      <c r="P111" s="83"/>
      <c r="R111" s="79">
        <f t="shared" si="46"/>
        <v>781263</v>
      </c>
      <c r="S111" s="79">
        <f t="shared" si="47"/>
        <v>53866.052000000025</v>
      </c>
      <c r="T111" s="79">
        <f t="shared" si="48"/>
        <v>7680</v>
      </c>
      <c r="U111" s="79">
        <v>27063</v>
      </c>
      <c r="W111" s="79">
        <f t="shared" si="49"/>
        <v>50634</v>
      </c>
      <c r="X111" s="85">
        <f t="shared" si="50"/>
        <v>831897</v>
      </c>
    </row>
    <row r="112" spans="1:23" ht="12.75">
      <c r="A112" s="53" t="s">
        <v>133</v>
      </c>
      <c r="B112" s="43"/>
      <c r="C112" s="79"/>
      <c r="D112" s="100"/>
      <c r="E112" s="79"/>
      <c r="L112" s="79"/>
      <c r="M112" s="87"/>
      <c r="O112" s="79"/>
      <c r="P112" s="83"/>
      <c r="R112" s="79"/>
      <c r="S112" s="79"/>
      <c r="T112" s="79"/>
      <c r="U112" s="79"/>
      <c r="W112" s="79"/>
    </row>
    <row r="113" spans="1:24" ht="12.75">
      <c r="A113" s="47" t="s">
        <v>162</v>
      </c>
      <c r="B113" s="43">
        <v>3002</v>
      </c>
      <c r="C113" s="79">
        <v>12952237</v>
      </c>
      <c r="D113" s="100"/>
      <c r="E113" s="79">
        <v>13818692.94</v>
      </c>
      <c r="L113" s="79">
        <f>E113-G113-I113</f>
        <v>13818692.94</v>
      </c>
      <c r="M113" s="87">
        <f>ROUND(L113/$L$122,8)</f>
        <v>0.00718717</v>
      </c>
      <c r="N113" s="79">
        <v>1215818</v>
      </c>
      <c r="O113" s="79">
        <f>L113-N113</f>
        <v>12602874.94</v>
      </c>
      <c r="P113" s="83"/>
      <c r="R113" s="79">
        <f aca="true" t="shared" si="51" ref="R113:R118">TRUNC((L113-T113)*0.9355)-N113</f>
        <v>11593774</v>
      </c>
      <c r="S113" s="79">
        <f>O113-R113-T113</f>
        <v>883184.9399999995</v>
      </c>
      <c r="T113" s="79">
        <f>ROUND(M113*$T$9,0.5)</f>
        <v>125916</v>
      </c>
      <c r="U113" s="79">
        <v>134344</v>
      </c>
      <c r="W113" s="79">
        <f>TRUNC(S113*(1-0.06))</f>
        <v>830193</v>
      </c>
      <c r="X113" s="85">
        <f>+R113+W113</f>
        <v>12423967</v>
      </c>
    </row>
    <row r="114" spans="1:24" ht="12.75">
      <c r="A114" s="47" t="s">
        <v>95</v>
      </c>
      <c r="B114" s="43">
        <v>3004</v>
      </c>
      <c r="C114" s="79">
        <v>16905903</v>
      </c>
      <c r="D114" s="100"/>
      <c r="E114" s="79">
        <v>18420357.23</v>
      </c>
      <c r="L114" s="79">
        <f>E114-G114-I114</f>
        <v>18420357.23</v>
      </c>
      <c r="M114" s="87">
        <f>ROUND(L114/$L$122,8)</f>
        <v>0.00958052</v>
      </c>
      <c r="N114" s="79">
        <v>4038102</v>
      </c>
      <c r="O114" s="79">
        <f>L114-N114</f>
        <v>14382255.23</v>
      </c>
      <c r="P114" s="83"/>
      <c r="R114" s="79">
        <f t="shared" si="51"/>
        <v>13037122</v>
      </c>
      <c r="S114" s="79">
        <f>O114-R114-T114</f>
        <v>1177287.2300000004</v>
      </c>
      <c r="T114" s="79">
        <f>ROUND(M114*$T$9,0.5)</f>
        <v>167846</v>
      </c>
      <c r="U114" s="79">
        <v>222560</v>
      </c>
      <c r="W114" s="79">
        <f>TRUNC(S114*(1-0.06))</f>
        <v>1106649</v>
      </c>
      <c r="X114" s="85">
        <f>+R114+W114</f>
        <v>14143771</v>
      </c>
    </row>
    <row r="115" spans="1:24" ht="12.75">
      <c r="A115" s="47" t="s">
        <v>134</v>
      </c>
      <c r="B115" s="43">
        <v>3003</v>
      </c>
      <c r="C115" s="79">
        <v>22117115</v>
      </c>
      <c r="D115" s="100"/>
      <c r="E115" s="79">
        <v>23863996.5</v>
      </c>
      <c r="L115" s="79">
        <f>E115-G115-I115</f>
        <v>23863996.5</v>
      </c>
      <c r="M115" s="87">
        <f>ROUND(L115/$L$122,8)</f>
        <v>0.01241178</v>
      </c>
      <c r="N115" s="79">
        <v>1827482</v>
      </c>
      <c r="O115" s="79">
        <f>L115-N115</f>
        <v>22036514.5</v>
      </c>
      <c r="P115" s="83"/>
      <c r="R115" s="79">
        <f t="shared" si="51"/>
        <v>20293863</v>
      </c>
      <c r="S115" s="79">
        <f>O115-R115-T115</f>
        <v>1525202.5</v>
      </c>
      <c r="T115" s="79">
        <f>ROUND(M115*$T$9,0.5)</f>
        <v>217449</v>
      </c>
      <c r="U115" s="79">
        <v>268497</v>
      </c>
      <c r="W115" s="79">
        <f>TRUNC(S115*(1-0.06))</f>
        <v>1433690</v>
      </c>
      <c r="X115" s="85">
        <f>+R115+W115</f>
        <v>21727553</v>
      </c>
    </row>
    <row r="116" spans="1:18" ht="12.75">
      <c r="A116" s="53" t="s">
        <v>110</v>
      </c>
      <c r="B116" s="43"/>
      <c r="D116" s="100"/>
      <c r="R116" s="79">
        <f t="shared" si="51"/>
        <v>0</v>
      </c>
    </row>
    <row r="117" spans="1:24" ht="12.75">
      <c r="A117" s="47" t="s">
        <v>96</v>
      </c>
      <c r="B117" s="43">
        <v>3077</v>
      </c>
      <c r="C117" s="79">
        <v>46085</v>
      </c>
      <c r="D117" s="100"/>
      <c r="E117" s="79">
        <v>56780.82</v>
      </c>
      <c r="L117" s="79">
        <f>E117-G117-I117</f>
        <v>56780.82</v>
      </c>
      <c r="M117" s="87">
        <f>ROUND(L117/$L$122,8)</f>
        <v>2.953E-05</v>
      </c>
      <c r="O117" s="79">
        <f>L117-N117</f>
        <v>56780.82</v>
      </c>
      <c r="P117" s="83"/>
      <c r="R117" s="79">
        <f t="shared" si="51"/>
        <v>52634</v>
      </c>
      <c r="S117" s="79">
        <f>O117-R117-T117</f>
        <v>3629.8199999999997</v>
      </c>
      <c r="T117" s="79">
        <f>ROUND(M117*$T$9,0.5)</f>
        <v>517</v>
      </c>
      <c r="U117" s="79">
        <v>32196</v>
      </c>
      <c r="V117" s="79">
        <f>TRUNC(R117*(1-0.035))</f>
        <v>50791</v>
      </c>
      <c r="W117" s="79">
        <f>TRUNC(S117*(1-0.06))</f>
        <v>3412</v>
      </c>
      <c r="X117" s="85">
        <f>+V117+W117</f>
        <v>54203</v>
      </c>
    </row>
    <row r="118" spans="1:24" ht="13.5" thickBot="1">
      <c r="A118" s="47" t="s">
        <v>135</v>
      </c>
      <c r="B118" s="43">
        <v>3001</v>
      </c>
      <c r="C118" s="92">
        <v>16955</v>
      </c>
      <c r="D118" s="100"/>
      <c r="E118" s="92">
        <v>20890.55</v>
      </c>
      <c r="F118" s="90"/>
      <c r="G118" s="90"/>
      <c r="H118" s="90"/>
      <c r="I118" s="90"/>
      <c r="J118" s="102"/>
      <c r="K118" s="90"/>
      <c r="L118" s="92">
        <f>E118-G118-I118</f>
        <v>20890.55</v>
      </c>
      <c r="M118" s="93">
        <f>ROUND(L118/$L$122,8)</f>
        <v>1.087E-05</v>
      </c>
      <c r="N118" s="102"/>
      <c r="O118" s="92">
        <f>L118-N118</f>
        <v>20890.55</v>
      </c>
      <c r="P118" s="94"/>
      <c r="Q118" s="95"/>
      <c r="R118" s="92">
        <f t="shared" si="51"/>
        <v>19365</v>
      </c>
      <c r="S118" s="92">
        <f>O118-R118-T118</f>
        <v>1335.5499999999993</v>
      </c>
      <c r="T118" s="92">
        <f>ROUND(M118*$T$9,0.5)</f>
        <v>190</v>
      </c>
      <c r="U118" s="92">
        <v>11845</v>
      </c>
      <c r="V118" s="90"/>
      <c r="W118" s="92">
        <f>TRUNC(S118*(1-0.06))</f>
        <v>1255</v>
      </c>
      <c r="X118" s="85">
        <f>+R118+W118</f>
        <v>20620</v>
      </c>
    </row>
    <row r="119" spans="1:24" ht="12.75">
      <c r="A119" s="47" t="s">
        <v>12</v>
      </c>
      <c r="B119" s="43"/>
      <c r="C119" s="79">
        <f>SUM(C82:C118)</f>
        <v>414068331</v>
      </c>
      <c r="D119" s="100"/>
      <c r="E119" s="79">
        <f>SUM(E82:E118)</f>
        <v>447086491.442</v>
      </c>
      <c r="F119" s="79">
        <v>0</v>
      </c>
      <c r="G119" s="79">
        <f aca="true" t="shared" si="52" ref="G119:O119">SUM(G82:G118)</f>
        <v>0</v>
      </c>
      <c r="H119" s="79">
        <f t="shared" si="52"/>
        <v>0</v>
      </c>
      <c r="I119" s="79">
        <f t="shared" si="52"/>
        <v>0</v>
      </c>
      <c r="J119" s="81"/>
      <c r="K119" s="79"/>
      <c r="L119" s="79">
        <f t="shared" si="52"/>
        <v>447086491.442</v>
      </c>
      <c r="M119" s="87">
        <f t="shared" si="52"/>
        <v>0.23253191000000004</v>
      </c>
      <c r="N119" s="79">
        <f t="shared" si="52"/>
        <v>51771502</v>
      </c>
      <c r="O119" s="79">
        <f t="shared" si="52"/>
        <v>395314989.442</v>
      </c>
      <c r="P119" s="83">
        <f>O119/($O$122-$N$121)</f>
        <v>0.20560524978168973</v>
      </c>
      <c r="Q119" s="95"/>
      <c r="R119" s="79">
        <f aca="true" t="shared" si="53" ref="R119:X119">SUM(R82:R118)</f>
        <v>362666806</v>
      </c>
      <c r="S119" s="79">
        <f t="shared" si="53"/>
        <v>28574331.442</v>
      </c>
      <c r="T119" s="79">
        <f t="shared" si="53"/>
        <v>4073852</v>
      </c>
      <c r="U119" s="79">
        <f t="shared" si="53"/>
        <v>5101775</v>
      </c>
      <c r="V119" s="79">
        <f t="shared" si="53"/>
        <v>50791</v>
      </c>
      <c r="W119" s="103">
        <f t="shared" si="53"/>
        <v>26859853</v>
      </c>
      <c r="X119" s="103">
        <f t="shared" si="53"/>
        <v>389524816</v>
      </c>
    </row>
    <row r="120" spans="1:24" ht="12.75">
      <c r="A120" s="53" t="s">
        <v>13</v>
      </c>
      <c r="B120" s="46"/>
      <c r="D120" s="100"/>
      <c r="E120" s="48">
        <v>0</v>
      </c>
      <c r="F120" s="79">
        <f>F11+F62+F79</f>
        <v>120930450</v>
      </c>
      <c r="G120" s="79">
        <f>G11+G62+G79</f>
        <v>130084242</v>
      </c>
      <c r="H120" s="79">
        <f>H11+H62+H79</f>
        <v>298423358</v>
      </c>
      <c r="I120" s="79">
        <f>I11+I62+I79</f>
        <v>321375507</v>
      </c>
      <c r="J120" s="81">
        <f>+G120+I120</f>
        <v>451459749</v>
      </c>
      <c r="K120" s="79">
        <f>+G120+I120</f>
        <v>451459749</v>
      </c>
      <c r="L120" s="79">
        <f>G120+I120</f>
        <v>451459749</v>
      </c>
      <c r="M120" s="87">
        <f>ROUND(L120/$L$122,8)</f>
        <v>0.23480641</v>
      </c>
      <c r="N120" s="79">
        <v>46418939</v>
      </c>
      <c r="O120" s="79">
        <f>L120-N120</f>
        <v>405040810</v>
      </c>
      <c r="P120" s="83">
        <f>O120/($O$122-$N$121)</f>
        <v>0.21066369638393495</v>
      </c>
      <c r="R120" s="79">
        <f>TRUNC((L120-T120)*0.9355)-N120</f>
        <v>372073291</v>
      </c>
      <c r="S120" s="79">
        <f>O120-R120-T120</f>
        <v>28853821</v>
      </c>
      <c r="T120" s="79">
        <f>ROUND(M120*$T$9,0.5)</f>
        <v>4113698</v>
      </c>
      <c r="U120" s="79">
        <v>1388761</v>
      </c>
      <c r="W120" s="79">
        <f>TRUNC(S120*(1-0.06))</f>
        <v>27122591</v>
      </c>
      <c r="X120" s="85">
        <f>+R120+W120</f>
        <v>399195882</v>
      </c>
    </row>
    <row r="121" spans="1:21" ht="12">
      <c r="A121" s="53" t="s">
        <v>100</v>
      </c>
      <c r="B121" s="46"/>
      <c r="D121" s="100"/>
      <c r="H121" s="88"/>
      <c r="N121" s="88">
        <v>-238730454</v>
      </c>
      <c r="P121" s="104">
        <f>-N121/($O$122-$N$121)</f>
        <v>0.12416487089055285</v>
      </c>
      <c r="U121" s="105">
        <v>3341180</v>
      </c>
    </row>
    <row r="122" spans="1:24" ht="12">
      <c r="A122" s="53" t="s">
        <v>14</v>
      </c>
      <c r="B122" s="43"/>
      <c r="C122" s="79">
        <f>C11+C62+C79+C119+C120</f>
        <v>1780212899</v>
      </c>
      <c r="D122" s="100"/>
      <c r="E122" s="79">
        <f>E11+E62+E79+E119+E120</f>
        <v>1922689181.632</v>
      </c>
      <c r="F122" s="88"/>
      <c r="L122" s="79">
        <f>L11+L62+L79+L119+L120</f>
        <v>1922689181.632</v>
      </c>
      <c r="M122" s="87">
        <f>M11+M62+M79+M119+M120</f>
        <v>1</v>
      </c>
      <c r="N122" s="79">
        <f>N11+N62+N79+N119+N120+N121</f>
        <v>0</v>
      </c>
      <c r="O122" s="79">
        <f>O11+O62+O79+O119+O120</f>
        <v>1683958727.632</v>
      </c>
      <c r="P122" s="83">
        <f>P11+P62+P79+P119+P120+P121</f>
        <v>1.0000000000000002</v>
      </c>
      <c r="R122" s="79">
        <f>R11+R62+R79+R119+R120</f>
        <v>1543555714</v>
      </c>
      <c r="S122" s="79">
        <f>S11+S62+S79+S119+S120</f>
        <v>122883483.63200004</v>
      </c>
      <c r="T122" s="79">
        <f>T11+T62+T79+T119+T120</f>
        <v>17519530</v>
      </c>
      <c r="U122" s="79">
        <f>U11+U62+U79+U119+U120+U121</f>
        <v>25518861</v>
      </c>
      <c r="V122" s="79">
        <f>V11+V62+V79+V119+V120+V121</f>
        <v>398178342</v>
      </c>
      <c r="W122" s="79">
        <f>W11+W62+W79+W119+W120+W121</f>
        <v>115510429</v>
      </c>
      <c r="X122" s="79">
        <f>X11+X62+X79+X119+X120+X121</f>
        <v>1644624430</v>
      </c>
    </row>
    <row r="123" spans="2:21" ht="12">
      <c r="B123" s="46"/>
      <c r="C123" s="56" t="s">
        <v>186</v>
      </c>
      <c r="D123" s="100"/>
      <c r="E123" s="56" t="s">
        <v>186</v>
      </c>
      <c r="F123" s="56" t="s">
        <v>184</v>
      </c>
      <c r="H123" s="56" t="s">
        <v>184</v>
      </c>
      <c r="N123" s="75" t="s">
        <v>183</v>
      </c>
      <c r="O123" s="79">
        <f>R122+S122+T122-O122</f>
        <v>0</v>
      </c>
      <c r="P123" s="83"/>
      <c r="U123" s="78" t="s">
        <v>185</v>
      </c>
    </row>
    <row r="124" spans="2:21" ht="13.5" customHeight="1">
      <c r="B124" s="46"/>
      <c r="C124" s="56"/>
      <c r="D124" s="100"/>
      <c r="E124" s="75"/>
      <c r="F124" s="56"/>
      <c r="H124" s="56"/>
      <c r="N124" s="106"/>
      <c r="O124" s="79"/>
      <c r="P124" s="83"/>
      <c r="U124" s="78"/>
    </row>
    <row r="125" spans="1:4" ht="12">
      <c r="A125" s="47" t="s">
        <v>15</v>
      </c>
      <c r="B125" s="46"/>
      <c r="D125" s="100"/>
    </row>
    <row r="126" spans="2:4" ht="12">
      <c r="B126" s="46"/>
      <c r="D126" s="100"/>
    </row>
    <row r="127" spans="2:4" ht="12">
      <c r="B127" s="46"/>
      <c r="D127" s="100"/>
    </row>
    <row r="128" spans="2:4" ht="12">
      <c r="B128" s="46"/>
      <c r="D128" s="100"/>
    </row>
    <row r="129" spans="2:4" ht="12">
      <c r="B129" s="46"/>
      <c r="D129" s="100"/>
    </row>
    <row r="130" spans="2:4" ht="12">
      <c r="B130" s="46"/>
      <c r="D130" s="100"/>
    </row>
    <row r="131" spans="2:4" ht="12">
      <c r="B131" s="46"/>
      <c r="D131" s="100"/>
    </row>
    <row r="132" spans="2:4" ht="12">
      <c r="B132" s="46"/>
      <c r="D132" s="100"/>
    </row>
    <row r="133" spans="2:4" ht="12">
      <c r="B133" s="46"/>
      <c r="D133" s="100"/>
    </row>
    <row r="134" spans="2:4" ht="12">
      <c r="B134" s="46"/>
      <c r="D134" s="100"/>
    </row>
    <row r="135" spans="2:4" ht="12">
      <c r="B135" s="46"/>
      <c r="D135" s="100"/>
    </row>
    <row r="136" spans="2:4" ht="12">
      <c r="B136" s="39"/>
      <c r="D136" s="100"/>
    </row>
    <row r="137" spans="2:4" ht="12">
      <c r="B137" s="39"/>
      <c r="D137" s="100"/>
    </row>
    <row r="138" spans="2:4" ht="12">
      <c r="B138" s="41"/>
      <c r="D138" s="100"/>
    </row>
    <row r="139" spans="2:4" ht="12">
      <c r="B139" s="41"/>
      <c r="D139" s="100"/>
    </row>
    <row r="140" spans="2:4" ht="12">
      <c r="B140" s="41"/>
      <c r="D140" s="100"/>
    </row>
    <row r="141" spans="2:4" ht="12">
      <c r="B141" s="41"/>
      <c r="D141" s="100"/>
    </row>
    <row r="142" spans="2:4" ht="12">
      <c r="B142" s="41"/>
      <c r="D142" s="100"/>
    </row>
    <row r="143" spans="2:4" ht="12">
      <c r="B143" s="41"/>
      <c r="D143" s="100"/>
    </row>
    <row r="144" spans="2:4" ht="12">
      <c r="B144" s="41"/>
      <c r="D144" s="100"/>
    </row>
    <row r="145" spans="2:4" ht="12">
      <c r="B145" s="41"/>
      <c r="D145" s="100"/>
    </row>
    <row r="146" spans="2:4" ht="12">
      <c r="B146" s="41"/>
      <c r="D146" s="100"/>
    </row>
    <row r="147" spans="2:4" ht="12">
      <c r="B147" s="41"/>
      <c r="D147" s="100"/>
    </row>
    <row r="148" spans="2:4" ht="12">
      <c r="B148" s="41"/>
      <c r="D148" s="100"/>
    </row>
    <row r="149" spans="2:4" ht="12">
      <c r="B149" s="41"/>
      <c r="D149" s="100"/>
    </row>
    <row r="150" spans="2:4" ht="12">
      <c r="B150" s="41"/>
      <c r="D150" s="100"/>
    </row>
    <row r="151" spans="2:4" ht="12">
      <c r="B151" s="41"/>
      <c r="D151" s="100"/>
    </row>
    <row r="152" spans="2:4" ht="12">
      <c r="B152" s="41"/>
      <c r="D152" s="100"/>
    </row>
    <row r="153" spans="2:4" ht="12">
      <c r="B153" s="41"/>
      <c r="D153" s="100"/>
    </row>
    <row r="154" spans="2:4" ht="12">
      <c r="B154" s="41"/>
      <c r="D154" s="100"/>
    </row>
    <row r="155" spans="2:4" ht="12">
      <c r="B155" s="41"/>
      <c r="D155" s="100"/>
    </row>
    <row r="156" spans="2:4" ht="12">
      <c r="B156" s="41"/>
      <c r="D156" s="100"/>
    </row>
    <row r="157" spans="2:4" ht="12">
      <c r="B157" s="41"/>
      <c r="D157" s="100"/>
    </row>
    <row r="158" spans="2:4" ht="12">
      <c r="B158" s="41"/>
      <c r="D158" s="100"/>
    </row>
    <row r="159" spans="2:4" ht="12">
      <c r="B159" s="41"/>
      <c r="D159" s="100"/>
    </row>
    <row r="160" spans="2:4" ht="12">
      <c r="B160" s="41"/>
      <c r="D160" s="100"/>
    </row>
    <row r="161" spans="2:4" ht="12">
      <c r="B161" s="41"/>
      <c r="D161" s="100"/>
    </row>
    <row r="162" spans="2:4" ht="12">
      <c r="B162" s="41"/>
      <c r="D162" s="100"/>
    </row>
    <row r="163" spans="2:4" ht="12">
      <c r="B163" s="41"/>
      <c r="D163" s="100"/>
    </row>
    <row r="164" spans="2:4" ht="12">
      <c r="B164" s="41"/>
      <c r="D164" s="100"/>
    </row>
    <row r="165" spans="2:4" ht="12">
      <c r="B165" s="41"/>
      <c r="D165" s="100"/>
    </row>
    <row r="166" spans="2:4" ht="12">
      <c r="B166" s="41"/>
      <c r="D166" s="100"/>
    </row>
    <row r="167" spans="2:4" ht="12">
      <c r="B167" s="41"/>
      <c r="D167" s="100"/>
    </row>
    <row r="168" spans="2:4" ht="12">
      <c r="B168" s="41"/>
      <c r="D168" s="100"/>
    </row>
    <row r="169" spans="2:4" ht="12">
      <c r="B169" s="41"/>
      <c r="D169" s="100"/>
    </row>
    <row r="170" spans="2:4" ht="12">
      <c r="B170" s="41"/>
      <c r="D170" s="100"/>
    </row>
    <row r="171" spans="2:4" ht="12">
      <c r="B171" s="41"/>
      <c r="D171" s="100"/>
    </row>
    <row r="172" spans="2:4" ht="12">
      <c r="B172" s="41"/>
      <c r="D172" s="100"/>
    </row>
    <row r="173" spans="2:4" ht="12">
      <c r="B173" s="41"/>
      <c r="D173" s="100"/>
    </row>
    <row r="174" spans="2:4" ht="12">
      <c r="B174" s="41"/>
      <c r="D174" s="100"/>
    </row>
    <row r="175" spans="2:4" ht="12">
      <c r="B175" s="41"/>
      <c r="D175" s="100"/>
    </row>
    <row r="176" spans="2:4" ht="12">
      <c r="B176" s="41"/>
      <c r="D176" s="100"/>
    </row>
    <row r="177" spans="2:4" ht="12">
      <c r="B177" s="41"/>
      <c r="D177" s="100"/>
    </row>
    <row r="178" spans="2:4" ht="12">
      <c r="B178" s="41"/>
      <c r="D178" s="100"/>
    </row>
    <row r="179" spans="2:4" ht="12">
      <c r="B179" s="41"/>
      <c r="D179" s="100"/>
    </row>
    <row r="180" spans="2:4" ht="12">
      <c r="B180" s="41"/>
      <c r="D180" s="100"/>
    </row>
    <row r="181" spans="2:4" ht="12">
      <c r="B181" s="41"/>
      <c r="D181" s="100"/>
    </row>
    <row r="182" spans="2:4" ht="12">
      <c r="B182" s="41"/>
      <c r="D182" s="100"/>
    </row>
    <row r="183" spans="2:4" ht="12">
      <c r="B183" s="41"/>
      <c r="D183" s="100"/>
    </row>
    <row r="184" spans="2:4" ht="12">
      <c r="B184" s="41"/>
      <c r="D184" s="100"/>
    </row>
    <row r="185" spans="2:4" ht="12">
      <c r="B185" s="41"/>
      <c r="D185" s="100"/>
    </row>
    <row r="186" spans="2:4" ht="12">
      <c r="B186" s="41"/>
      <c r="D186" s="100"/>
    </row>
    <row r="187" ht="12">
      <c r="D187" s="100"/>
    </row>
    <row r="188" ht="12">
      <c r="D188" s="100"/>
    </row>
    <row r="189" ht="12">
      <c r="D189" s="100"/>
    </row>
    <row r="190" ht="12">
      <c r="D190" s="100"/>
    </row>
    <row r="191" ht="12">
      <c r="D191" s="100"/>
    </row>
    <row r="192" ht="12">
      <c r="D192" s="100"/>
    </row>
    <row r="193" ht="12">
      <c r="D193" s="100"/>
    </row>
    <row r="194" ht="12">
      <c r="D194" s="100"/>
    </row>
    <row r="195" ht="12">
      <c r="D195" s="100"/>
    </row>
    <row r="196" ht="12">
      <c r="D196" s="100"/>
    </row>
    <row r="197" ht="12">
      <c r="D197" s="100"/>
    </row>
    <row r="198" ht="12">
      <c r="D198" s="100"/>
    </row>
    <row r="199" ht="12">
      <c r="D199" s="100"/>
    </row>
    <row r="200" ht="12">
      <c r="D200" s="100"/>
    </row>
    <row r="201" ht="12">
      <c r="D201" s="100"/>
    </row>
    <row r="202" ht="12">
      <c r="D202" s="100"/>
    </row>
    <row r="203" ht="12">
      <c r="D203" s="100"/>
    </row>
    <row r="204" ht="12">
      <c r="D204" s="100"/>
    </row>
    <row r="205" ht="12">
      <c r="D205" s="100"/>
    </row>
    <row r="206" ht="12">
      <c r="D206" s="100"/>
    </row>
    <row r="207" ht="12">
      <c r="D207" s="100"/>
    </row>
    <row r="208" ht="12">
      <c r="D208" s="100"/>
    </row>
    <row r="209" ht="12">
      <c r="D209" s="100"/>
    </row>
    <row r="210" ht="12">
      <c r="D210" s="100"/>
    </row>
    <row r="211" ht="12">
      <c r="D211" s="100"/>
    </row>
    <row r="212" ht="12">
      <c r="D212" s="100"/>
    </row>
    <row r="213" ht="12">
      <c r="D213" s="100"/>
    </row>
    <row r="214" ht="12">
      <c r="D214" s="100"/>
    </row>
    <row r="215" ht="12">
      <c r="D215" s="100"/>
    </row>
    <row r="216" ht="12">
      <c r="D216" s="100"/>
    </row>
    <row r="217" ht="12">
      <c r="D217" s="100"/>
    </row>
    <row r="218" ht="12">
      <c r="D218" s="100"/>
    </row>
    <row r="219" ht="12">
      <c r="D219" s="100"/>
    </row>
    <row r="220" ht="12">
      <c r="D220" s="100"/>
    </row>
    <row r="221" ht="12">
      <c r="D221" s="100"/>
    </row>
    <row r="222" ht="12">
      <c r="D222" s="100"/>
    </row>
    <row r="223" ht="12">
      <c r="D223" s="100"/>
    </row>
    <row r="224" ht="12">
      <c r="D224" s="100"/>
    </row>
    <row r="225" ht="12">
      <c r="D225" s="100"/>
    </row>
    <row r="226" ht="12">
      <c r="D226" s="100"/>
    </row>
    <row r="227" ht="12">
      <c r="D227" s="100"/>
    </row>
    <row r="228" ht="12">
      <c r="D228" s="100"/>
    </row>
    <row r="229" ht="12">
      <c r="D229" s="100"/>
    </row>
    <row r="230" ht="12">
      <c r="D230" s="100"/>
    </row>
    <row r="231" ht="12">
      <c r="D231" s="100"/>
    </row>
    <row r="232" ht="12">
      <c r="D232" s="100"/>
    </row>
    <row r="233" ht="12">
      <c r="D233" s="100"/>
    </row>
    <row r="234" ht="12">
      <c r="D234" s="100"/>
    </row>
    <row r="235" ht="12">
      <c r="D235" s="100"/>
    </row>
    <row r="236" ht="12">
      <c r="D236" s="100"/>
    </row>
    <row r="237" ht="12">
      <c r="D237" s="100"/>
    </row>
    <row r="238" ht="12">
      <c r="D238" s="100"/>
    </row>
    <row r="239" ht="12">
      <c r="D239" s="100"/>
    </row>
    <row r="240" ht="12">
      <c r="D240" s="100"/>
    </row>
    <row r="241" ht="12">
      <c r="D241" s="100"/>
    </row>
    <row r="242" ht="12">
      <c r="D242" s="100"/>
    </row>
    <row r="243" ht="12">
      <c r="D243" s="100"/>
    </row>
    <row r="244" ht="12">
      <c r="D244" s="100"/>
    </row>
    <row r="245" ht="12">
      <c r="D245" s="100"/>
    </row>
    <row r="246" ht="12">
      <c r="D246" s="100"/>
    </row>
    <row r="247" ht="12">
      <c r="D247" s="100"/>
    </row>
    <row r="248" ht="12">
      <c r="D248" s="100"/>
    </row>
    <row r="249" ht="12">
      <c r="D249" s="100"/>
    </row>
    <row r="250" ht="12">
      <c r="D250" s="100"/>
    </row>
    <row r="251" ht="12">
      <c r="D251" s="100"/>
    </row>
    <row r="252" ht="12">
      <c r="D252" s="100"/>
    </row>
    <row r="253" ht="12">
      <c r="D253" s="100"/>
    </row>
    <row r="254" ht="12">
      <c r="D254" s="100"/>
    </row>
    <row r="255" ht="12">
      <c r="D255" s="100"/>
    </row>
    <row r="256" ht="12">
      <c r="D256" s="100"/>
    </row>
    <row r="257" ht="12">
      <c r="D257" s="100"/>
    </row>
    <row r="258" ht="12">
      <c r="D258" s="100"/>
    </row>
    <row r="259" ht="12">
      <c r="D259" s="100"/>
    </row>
    <row r="260" ht="12">
      <c r="D260" s="100"/>
    </row>
    <row r="261" ht="12">
      <c r="D261" s="100"/>
    </row>
    <row r="262" ht="12">
      <c r="D262" s="100"/>
    </row>
    <row r="263" ht="12">
      <c r="D263" s="100"/>
    </row>
    <row r="264" ht="12">
      <c r="D264" s="100"/>
    </row>
    <row r="265" ht="12">
      <c r="D265" s="100"/>
    </row>
    <row r="266" ht="12">
      <c r="D266" s="100"/>
    </row>
    <row r="267" ht="12">
      <c r="D267" s="100"/>
    </row>
    <row r="268" ht="12">
      <c r="D268" s="100"/>
    </row>
    <row r="269" ht="12">
      <c r="D269" s="100"/>
    </row>
    <row r="270" ht="12">
      <c r="D270" s="100"/>
    </row>
    <row r="271" ht="12">
      <c r="D271" s="100"/>
    </row>
    <row r="272" ht="12">
      <c r="D272" s="100"/>
    </row>
    <row r="273" ht="12">
      <c r="D273" s="100"/>
    </row>
    <row r="274" ht="12">
      <c r="D274" s="100"/>
    </row>
    <row r="275" ht="12">
      <c r="D275" s="100"/>
    </row>
    <row r="276" ht="12">
      <c r="D276" s="100"/>
    </row>
    <row r="277" ht="12">
      <c r="D277" s="100"/>
    </row>
    <row r="278" ht="12">
      <c r="D278" s="100"/>
    </row>
    <row r="279" ht="12">
      <c r="D279" s="100"/>
    </row>
    <row r="280" ht="12">
      <c r="D280" s="100"/>
    </row>
    <row r="281" ht="12">
      <c r="D281" s="100"/>
    </row>
    <row r="282" ht="12">
      <c r="D282" s="100"/>
    </row>
    <row r="283" ht="12">
      <c r="D283" s="100"/>
    </row>
    <row r="284" ht="12">
      <c r="D284" s="100"/>
    </row>
    <row r="285" ht="12">
      <c r="D285" s="100"/>
    </row>
    <row r="286" ht="12">
      <c r="D286" s="100"/>
    </row>
    <row r="287" ht="12">
      <c r="D287" s="100"/>
    </row>
    <row r="288" ht="12">
      <c r="D288" s="100"/>
    </row>
    <row r="289" ht="12">
      <c r="D289" s="100"/>
    </row>
    <row r="290" ht="12">
      <c r="D290" s="100"/>
    </row>
    <row r="291" ht="12">
      <c r="D291" s="100"/>
    </row>
    <row r="292" ht="12">
      <c r="D292" s="100"/>
    </row>
    <row r="293" ht="12">
      <c r="D293" s="100"/>
    </row>
    <row r="294" ht="12">
      <c r="D294" s="100"/>
    </row>
    <row r="295" ht="12">
      <c r="D295" s="100"/>
    </row>
    <row r="296" ht="12">
      <c r="D296" s="100"/>
    </row>
    <row r="297" ht="12">
      <c r="D297" s="100"/>
    </row>
    <row r="298" ht="12">
      <c r="D298" s="100"/>
    </row>
    <row r="299" ht="12">
      <c r="D299" s="100"/>
    </row>
    <row r="300" ht="12">
      <c r="D300" s="100"/>
    </row>
    <row r="301" ht="12">
      <c r="D301" s="100"/>
    </row>
    <row r="302" ht="12">
      <c r="D302" s="100"/>
    </row>
    <row r="303" ht="12">
      <c r="D303" s="100"/>
    </row>
    <row r="304" ht="12">
      <c r="D304" s="100"/>
    </row>
    <row r="305" ht="12">
      <c r="D305" s="100"/>
    </row>
    <row r="306" ht="12">
      <c r="D306" s="100"/>
    </row>
    <row r="307" ht="12">
      <c r="D307" s="100"/>
    </row>
    <row r="308" ht="12">
      <c r="D308" s="100"/>
    </row>
    <row r="309" ht="12">
      <c r="D309" s="100"/>
    </row>
    <row r="310" ht="12">
      <c r="D310" s="100"/>
    </row>
    <row r="311" ht="12">
      <c r="D311" s="100"/>
    </row>
    <row r="312" ht="12">
      <c r="D312" s="100"/>
    </row>
    <row r="313" ht="12">
      <c r="D313" s="100"/>
    </row>
    <row r="314" ht="12">
      <c r="D314" s="100"/>
    </row>
    <row r="315" ht="12">
      <c r="D315" s="100"/>
    </row>
    <row r="316" ht="12">
      <c r="D316" s="100"/>
    </row>
    <row r="317" ht="12">
      <c r="D317" s="100"/>
    </row>
    <row r="318" ht="12">
      <c r="D318" s="100"/>
    </row>
    <row r="319" ht="12">
      <c r="D319" s="100"/>
    </row>
    <row r="320" ht="12">
      <c r="D320" s="100"/>
    </row>
    <row r="321" ht="12">
      <c r="D321" s="100"/>
    </row>
    <row r="322" ht="12">
      <c r="D322" s="100"/>
    </row>
    <row r="323" ht="12">
      <c r="D323" s="100"/>
    </row>
    <row r="324" ht="12">
      <c r="D324" s="100"/>
    </row>
    <row r="325" ht="12">
      <c r="D325" s="100"/>
    </row>
    <row r="326" ht="12">
      <c r="D326" s="100"/>
    </row>
    <row r="327" ht="12">
      <c r="D327" s="100"/>
    </row>
    <row r="328" ht="12">
      <c r="D328" s="100"/>
    </row>
    <row r="329" ht="12">
      <c r="D329" s="100"/>
    </row>
    <row r="330" ht="12">
      <c r="D330" s="100"/>
    </row>
    <row r="331" ht="12">
      <c r="D331" s="100"/>
    </row>
    <row r="332" ht="12">
      <c r="D332" s="100"/>
    </row>
    <row r="333" ht="12">
      <c r="D333" s="100"/>
    </row>
    <row r="334" ht="12">
      <c r="D334" s="100"/>
    </row>
    <row r="335" ht="12">
      <c r="D335" s="100"/>
    </row>
    <row r="336" ht="12">
      <c r="D336" s="100"/>
    </row>
    <row r="337" ht="12">
      <c r="D337" s="100"/>
    </row>
    <row r="338" ht="12">
      <c r="D338" s="100"/>
    </row>
    <row r="339" ht="12">
      <c r="D339" s="100"/>
    </row>
    <row r="340" ht="12">
      <c r="D340" s="100"/>
    </row>
    <row r="341" ht="12">
      <c r="D341" s="100"/>
    </row>
    <row r="342" ht="12">
      <c r="D342" s="100"/>
    </row>
    <row r="343" ht="12">
      <c r="D343" s="100"/>
    </row>
    <row r="344" ht="12">
      <c r="D344" s="100"/>
    </row>
    <row r="345" ht="12">
      <c r="D345" s="100"/>
    </row>
    <row r="346" ht="12">
      <c r="D346" s="100"/>
    </row>
    <row r="347" ht="12">
      <c r="D347" s="100"/>
    </row>
    <row r="348" ht="12">
      <c r="D348" s="100"/>
    </row>
    <row r="349" ht="12">
      <c r="D349" s="100"/>
    </row>
    <row r="350" ht="12">
      <c r="D350" s="100"/>
    </row>
    <row r="351" ht="12">
      <c r="D351" s="100"/>
    </row>
    <row r="352" ht="12">
      <c r="D352" s="100"/>
    </row>
    <row r="353" ht="12">
      <c r="D353" s="100"/>
    </row>
    <row r="354" ht="12">
      <c r="D354" s="100"/>
    </row>
    <row r="355" ht="12">
      <c r="D355" s="100"/>
    </row>
    <row r="356" ht="12">
      <c r="D356" s="100"/>
    </row>
    <row r="357" ht="12">
      <c r="D357" s="100"/>
    </row>
    <row r="358" ht="12">
      <c r="D358" s="100"/>
    </row>
    <row r="359" ht="12">
      <c r="D359" s="100"/>
    </row>
    <row r="360" ht="12">
      <c r="D360" s="100"/>
    </row>
    <row r="361" ht="12">
      <c r="D361" s="100"/>
    </row>
    <row r="362" ht="12">
      <c r="D362" s="100"/>
    </row>
    <row r="363" ht="12">
      <c r="D363" s="100"/>
    </row>
    <row r="364" ht="12">
      <c r="D364" s="100"/>
    </row>
    <row r="365" ht="12">
      <c r="D365" s="100"/>
    </row>
    <row r="366" ht="12">
      <c r="D366" s="100"/>
    </row>
    <row r="367" ht="12">
      <c r="D367" s="100"/>
    </row>
    <row r="368" ht="12">
      <c r="D368" s="100"/>
    </row>
    <row r="369" ht="12">
      <c r="D369" s="100"/>
    </row>
    <row r="370" ht="10.5" customHeight="1">
      <c r="D370" s="100"/>
    </row>
    <row r="371" ht="12">
      <c r="D371" s="100"/>
    </row>
    <row r="372" ht="12">
      <c r="D372" s="100"/>
    </row>
    <row r="373" ht="12">
      <c r="D373" s="100"/>
    </row>
    <row r="374" ht="12">
      <c r="D374" s="100"/>
    </row>
    <row r="375" ht="12">
      <c r="D375" s="100"/>
    </row>
    <row r="376" ht="12">
      <c r="D376" s="100"/>
    </row>
    <row r="377" ht="12">
      <c r="D377" s="100"/>
    </row>
    <row r="378" ht="12">
      <c r="D378" s="100"/>
    </row>
    <row r="379" ht="12">
      <c r="D379" s="100"/>
    </row>
    <row r="380" ht="12">
      <c r="D380" s="100"/>
    </row>
    <row r="381" ht="12">
      <c r="D381" s="100"/>
    </row>
    <row r="382" ht="12">
      <c r="D382" s="100"/>
    </row>
    <row r="383" ht="12">
      <c r="D383" s="100"/>
    </row>
    <row r="384" ht="12">
      <c r="D384" s="100"/>
    </row>
    <row r="385" ht="12">
      <c r="D385" s="100"/>
    </row>
    <row r="386" ht="12">
      <c r="D386" s="100"/>
    </row>
    <row r="387" ht="12">
      <c r="D387" s="100"/>
    </row>
    <row r="388" ht="12">
      <c r="D388" s="100"/>
    </row>
    <row r="389" ht="12">
      <c r="D389" s="100"/>
    </row>
    <row r="390" ht="12">
      <c r="D390" s="100"/>
    </row>
    <row r="391" ht="12">
      <c r="D391" s="100"/>
    </row>
    <row r="392" ht="12">
      <c r="D392" s="100"/>
    </row>
    <row r="393" ht="12">
      <c r="D393" s="100"/>
    </row>
    <row r="394" ht="12">
      <c r="D394" s="100"/>
    </row>
    <row r="395" ht="12">
      <c r="D395" s="100"/>
    </row>
    <row r="396" ht="12">
      <c r="D396" s="100"/>
    </row>
    <row r="397" ht="12">
      <c r="D397" s="100"/>
    </row>
    <row r="398" ht="12">
      <c r="D398" s="100"/>
    </row>
    <row r="399" ht="12">
      <c r="D399" s="100"/>
    </row>
    <row r="400" ht="12">
      <c r="D400" s="100"/>
    </row>
    <row r="401" ht="12">
      <c r="D401" s="100"/>
    </row>
    <row r="402" ht="12">
      <c r="D402" s="100"/>
    </row>
    <row r="403" ht="12">
      <c r="D403" s="100"/>
    </row>
    <row r="404" ht="12">
      <c r="D404" s="100"/>
    </row>
    <row r="405" ht="12">
      <c r="D405" s="100"/>
    </row>
    <row r="406" ht="12">
      <c r="D406" s="100"/>
    </row>
    <row r="407" ht="12">
      <c r="D407" s="100"/>
    </row>
    <row r="408" ht="12">
      <c r="D408" s="100"/>
    </row>
    <row r="409" ht="12">
      <c r="D409" s="100"/>
    </row>
    <row r="410" ht="12">
      <c r="D410" s="100"/>
    </row>
    <row r="411" ht="12">
      <c r="D411" s="100"/>
    </row>
    <row r="412" ht="12">
      <c r="D412" s="100"/>
    </row>
    <row r="413" ht="12">
      <c r="D413" s="100"/>
    </row>
    <row r="414" ht="12">
      <c r="D414" s="100"/>
    </row>
    <row r="415" ht="12">
      <c r="D415" s="100"/>
    </row>
    <row r="416" ht="12">
      <c r="D416" s="100"/>
    </row>
    <row r="417" ht="12">
      <c r="D417" s="100"/>
    </row>
    <row r="418" ht="12">
      <c r="D418" s="100"/>
    </row>
    <row r="419" ht="12">
      <c r="D419" s="100"/>
    </row>
    <row r="420" ht="12">
      <c r="D420" s="100"/>
    </row>
    <row r="421" ht="12">
      <c r="D421" s="100"/>
    </row>
    <row r="422" ht="12">
      <c r="D422" s="100"/>
    </row>
    <row r="423" ht="12">
      <c r="D423" s="100"/>
    </row>
    <row r="424" ht="12">
      <c r="D424" s="100"/>
    </row>
    <row r="425" ht="12">
      <c r="D425" s="100"/>
    </row>
    <row r="426" ht="12">
      <c r="D426" s="100"/>
    </row>
    <row r="427" ht="12">
      <c r="D427" s="100"/>
    </row>
    <row r="428" ht="12">
      <c r="D428" s="100"/>
    </row>
    <row r="429" ht="12">
      <c r="D429" s="100"/>
    </row>
    <row r="430" ht="12">
      <c r="D430" s="100"/>
    </row>
    <row r="431" ht="12">
      <c r="D431" s="100"/>
    </row>
    <row r="432" ht="12">
      <c r="D432" s="100"/>
    </row>
    <row r="433" ht="12">
      <c r="D433" s="100"/>
    </row>
    <row r="434" ht="12">
      <c r="D434" s="100"/>
    </row>
    <row r="435" ht="12">
      <c r="D435" s="100"/>
    </row>
    <row r="436" ht="12">
      <c r="D436" s="100"/>
    </row>
    <row r="437" ht="12">
      <c r="D437" s="100"/>
    </row>
    <row r="438" ht="12">
      <c r="D438" s="100"/>
    </row>
    <row r="439" ht="12">
      <c r="D439" s="100"/>
    </row>
    <row r="440" ht="12">
      <c r="D440" s="100"/>
    </row>
    <row r="441" ht="12">
      <c r="D441" s="100"/>
    </row>
    <row r="442" ht="12">
      <c r="D442" s="100"/>
    </row>
    <row r="443" ht="12">
      <c r="D443" s="100"/>
    </row>
    <row r="444" ht="12">
      <c r="D444" s="100"/>
    </row>
    <row r="445" ht="12">
      <c r="D445" s="100"/>
    </row>
    <row r="446" ht="12">
      <c r="D446" s="100"/>
    </row>
    <row r="447" ht="12">
      <c r="D447" s="100"/>
    </row>
    <row r="448" ht="12">
      <c r="D448" s="100"/>
    </row>
    <row r="449" ht="12">
      <c r="D449" s="100"/>
    </row>
    <row r="450" ht="12">
      <c r="D450" s="100"/>
    </row>
    <row r="451" ht="12">
      <c r="D451" s="100"/>
    </row>
    <row r="452" ht="12">
      <c r="D452" s="100"/>
    </row>
    <row r="453" ht="12">
      <c r="D453" s="100"/>
    </row>
    <row r="454" ht="12">
      <c r="D454" s="100"/>
    </row>
    <row r="455" ht="12">
      <c r="D455" s="100"/>
    </row>
    <row r="456" ht="12">
      <c r="D456" s="100"/>
    </row>
    <row r="457" ht="12">
      <c r="D457" s="100"/>
    </row>
    <row r="458" ht="12">
      <c r="D458" s="100"/>
    </row>
    <row r="459" ht="12">
      <c r="D459" s="100"/>
    </row>
    <row r="460" ht="12">
      <c r="D460" s="100"/>
    </row>
    <row r="461" ht="12">
      <c r="D461" s="100"/>
    </row>
    <row r="462" ht="12">
      <c r="D462" s="100"/>
    </row>
    <row r="463" ht="12">
      <c r="D463" s="100"/>
    </row>
    <row r="464" ht="12">
      <c r="D464" s="100"/>
    </row>
    <row r="465" ht="12">
      <c r="D465" s="100"/>
    </row>
    <row r="466" ht="12">
      <c r="D466" s="100"/>
    </row>
    <row r="467" ht="12">
      <c r="D467" s="100"/>
    </row>
    <row r="468" ht="12">
      <c r="D468" s="100"/>
    </row>
    <row r="469" ht="12">
      <c r="D469" s="100"/>
    </row>
    <row r="470" ht="12">
      <c r="D470" s="100"/>
    </row>
    <row r="471" ht="12">
      <c r="D471" s="100"/>
    </row>
    <row r="472" ht="12">
      <c r="D472" s="100"/>
    </row>
    <row r="473" ht="12">
      <c r="D473" s="100"/>
    </row>
    <row r="474" ht="12">
      <c r="D474" s="100"/>
    </row>
    <row r="475" ht="12">
      <c r="D475" s="100"/>
    </row>
    <row r="476" ht="12">
      <c r="D476" s="100"/>
    </row>
    <row r="477" ht="12">
      <c r="D477" s="100"/>
    </row>
    <row r="478" ht="12">
      <c r="D478" s="100"/>
    </row>
    <row r="479" ht="12">
      <c r="D479" s="100"/>
    </row>
    <row r="480" ht="12">
      <c r="D480" s="100"/>
    </row>
    <row r="481" ht="12">
      <c r="D481" s="100"/>
    </row>
    <row r="482" ht="12">
      <c r="D482" s="100"/>
    </row>
    <row r="483" ht="12">
      <c r="D483" s="100"/>
    </row>
    <row r="484" ht="12">
      <c r="D484" s="100"/>
    </row>
    <row r="485" ht="12">
      <c r="D485" s="100"/>
    </row>
    <row r="486" ht="12">
      <c r="D486" s="100"/>
    </row>
    <row r="487" ht="12">
      <c r="D487" s="100"/>
    </row>
    <row r="488" ht="12">
      <c r="D488" s="100"/>
    </row>
    <row r="489" ht="12">
      <c r="D489" s="100"/>
    </row>
    <row r="490" ht="12">
      <c r="D490" s="100"/>
    </row>
    <row r="491" ht="12">
      <c r="D491" s="100"/>
    </row>
    <row r="492" ht="12">
      <c r="D492" s="100"/>
    </row>
    <row r="493" ht="12">
      <c r="D493" s="100"/>
    </row>
    <row r="494" ht="12">
      <c r="D494" s="100"/>
    </row>
    <row r="495" ht="12">
      <c r="D495" s="100"/>
    </row>
    <row r="496" ht="12">
      <c r="D496" s="100"/>
    </row>
    <row r="497" ht="12">
      <c r="D497" s="100"/>
    </row>
    <row r="498" ht="12">
      <c r="D498" s="100"/>
    </row>
    <row r="499" ht="12">
      <c r="D499" s="100"/>
    </row>
    <row r="500" ht="12">
      <c r="D500" s="100"/>
    </row>
    <row r="501" ht="12">
      <c r="D501" s="100"/>
    </row>
    <row r="502" ht="12">
      <c r="D502" s="100"/>
    </row>
    <row r="503" ht="12">
      <c r="D503" s="100"/>
    </row>
    <row r="504" ht="12">
      <c r="D504" s="100"/>
    </row>
    <row r="505" ht="12">
      <c r="D505" s="100"/>
    </row>
    <row r="506" ht="12">
      <c r="D506" s="100"/>
    </row>
    <row r="507" ht="12">
      <c r="D507" s="100"/>
    </row>
    <row r="508" ht="12">
      <c r="D508" s="100"/>
    </row>
    <row r="509" ht="12">
      <c r="D509" s="100"/>
    </row>
    <row r="510" ht="12">
      <c r="D510" s="100"/>
    </row>
    <row r="511" ht="12">
      <c r="D511" s="100"/>
    </row>
    <row r="512" ht="12">
      <c r="D512" s="100"/>
    </row>
    <row r="513" ht="12">
      <c r="D513" s="100"/>
    </row>
    <row r="514" ht="12">
      <c r="D514" s="100"/>
    </row>
    <row r="515" ht="12">
      <c r="D515" s="100"/>
    </row>
    <row r="516" ht="12">
      <c r="D516" s="100"/>
    </row>
    <row r="517" ht="12">
      <c r="D517" s="100"/>
    </row>
    <row r="518" ht="12">
      <c r="D518" s="100"/>
    </row>
    <row r="519" ht="12">
      <c r="D519" s="100"/>
    </row>
    <row r="520" ht="12">
      <c r="D520" s="100"/>
    </row>
    <row r="521" ht="12">
      <c r="D521" s="100"/>
    </row>
    <row r="522" ht="12">
      <c r="D522" s="100"/>
    </row>
    <row r="523" ht="12">
      <c r="D523" s="100"/>
    </row>
    <row r="524" ht="12">
      <c r="D524" s="100"/>
    </row>
    <row r="525" ht="12">
      <c r="D525" s="100"/>
    </row>
    <row r="526" ht="12">
      <c r="D526" s="100"/>
    </row>
    <row r="527" ht="12">
      <c r="D527" s="100"/>
    </row>
    <row r="528" ht="12">
      <c r="D528" s="100"/>
    </row>
    <row r="529" ht="12">
      <c r="D529" s="100"/>
    </row>
    <row r="530" ht="12">
      <c r="D530" s="100"/>
    </row>
    <row r="531" ht="12">
      <c r="D531" s="100"/>
    </row>
    <row r="532" ht="12">
      <c r="D532" s="100"/>
    </row>
    <row r="533" ht="12">
      <c r="D533" s="100"/>
    </row>
    <row r="534" ht="12">
      <c r="D534" s="100"/>
    </row>
    <row r="535" ht="12">
      <c r="D535" s="100"/>
    </row>
    <row r="536" ht="12">
      <c r="D536" s="100"/>
    </row>
    <row r="537" ht="12">
      <c r="D537" s="100"/>
    </row>
    <row r="538" ht="12">
      <c r="D538" s="100"/>
    </row>
    <row r="539" ht="12">
      <c r="D539" s="100"/>
    </row>
    <row r="540" ht="12">
      <c r="D540" s="100"/>
    </row>
    <row r="541" ht="12">
      <c r="D541" s="100"/>
    </row>
    <row r="542" ht="12">
      <c r="D542" s="100"/>
    </row>
    <row r="543" ht="12">
      <c r="D543" s="100"/>
    </row>
    <row r="544" ht="12">
      <c r="D544" s="100"/>
    </row>
    <row r="545" ht="12">
      <c r="D545" s="100"/>
    </row>
    <row r="546" ht="12">
      <c r="D546" s="100"/>
    </row>
    <row r="547" ht="12">
      <c r="D547" s="100"/>
    </row>
    <row r="548" ht="12">
      <c r="D548" s="100"/>
    </row>
    <row r="549" ht="12">
      <c r="D549" s="100"/>
    </row>
    <row r="550" ht="12">
      <c r="D550" s="100"/>
    </row>
    <row r="551" ht="12">
      <c r="D551" s="100"/>
    </row>
    <row r="552" ht="12">
      <c r="D552" s="100"/>
    </row>
    <row r="553" ht="12">
      <c r="D553" s="100"/>
    </row>
    <row r="554" ht="12">
      <c r="D554" s="100"/>
    </row>
    <row r="555" ht="12">
      <c r="D555" s="100"/>
    </row>
    <row r="556" ht="12">
      <c r="D556" s="100"/>
    </row>
    <row r="557" ht="12">
      <c r="D557" s="100"/>
    </row>
    <row r="558" ht="12">
      <c r="D558" s="100"/>
    </row>
    <row r="559" ht="12">
      <c r="D559" s="100"/>
    </row>
    <row r="560" ht="12">
      <c r="D560" s="100"/>
    </row>
    <row r="561" ht="12">
      <c r="D561" s="100"/>
    </row>
    <row r="562" ht="12">
      <c r="D562" s="100"/>
    </row>
    <row r="563" ht="12">
      <c r="D563" s="100"/>
    </row>
    <row r="564" ht="12">
      <c r="D564" s="100"/>
    </row>
    <row r="565" ht="12">
      <c r="D565" s="100"/>
    </row>
    <row r="566" ht="12">
      <c r="D566" s="100"/>
    </row>
    <row r="567" ht="12">
      <c r="D567" s="100"/>
    </row>
    <row r="568" ht="12">
      <c r="D568" s="100"/>
    </row>
    <row r="569" ht="12">
      <c r="D569" s="100"/>
    </row>
    <row r="570" ht="12">
      <c r="D570" s="100"/>
    </row>
    <row r="571" ht="12">
      <c r="D571" s="100"/>
    </row>
    <row r="572" ht="12">
      <c r="D572" s="100"/>
    </row>
    <row r="573" ht="12">
      <c r="D573" s="100"/>
    </row>
    <row r="574" ht="12">
      <c r="D574" s="100"/>
    </row>
    <row r="575" ht="12">
      <c r="D575" s="100"/>
    </row>
    <row r="576" ht="12">
      <c r="D576" s="100"/>
    </row>
    <row r="577" ht="12">
      <c r="D577" s="100"/>
    </row>
    <row r="578" ht="12">
      <c r="D578" s="100"/>
    </row>
    <row r="579" ht="12">
      <c r="D579" s="100"/>
    </row>
    <row r="580" ht="12">
      <c r="D580" s="100"/>
    </row>
    <row r="581" ht="12">
      <c r="D581" s="100"/>
    </row>
    <row r="582" ht="12">
      <c r="D582" s="100"/>
    </row>
    <row r="583" ht="12">
      <c r="D583" s="100"/>
    </row>
    <row r="584" ht="12">
      <c r="D584" s="100"/>
    </row>
    <row r="585" ht="12">
      <c r="D585" s="100"/>
    </row>
    <row r="586" ht="12">
      <c r="D586" s="100"/>
    </row>
    <row r="587" ht="12">
      <c r="D587" s="100"/>
    </row>
    <row r="588" ht="12">
      <c r="D588" s="100"/>
    </row>
    <row r="589" ht="12">
      <c r="D589" s="100"/>
    </row>
    <row r="590" ht="12">
      <c r="D590" s="100"/>
    </row>
    <row r="591" ht="12">
      <c r="D591" s="100"/>
    </row>
    <row r="592" ht="12">
      <c r="D592" s="100"/>
    </row>
    <row r="593" ht="12">
      <c r="D593" s="100"/>
    </row>
    <row r="594" ht="12">
      <c r="D594" s="100"/>
    </row>
    <row r="595" ht="12">
      <c r="D595" s="100"/>
    </row>
    <row r="596" ht="12">
      <c r="D596" s="100"/>
    </row>
    <row r="597" ht="12">
      <c r="D597" s="100"/>
    </row>
    <row r="598" ht="12">
      <c r="D598" s="100"/>
    </row>
    <row r="599" ht="12">
      <c r="D599" s="100"/>
    </row>
    <row r="600" ht="12">
      <c r="D600" s="100"/>
    </row>
    <row r="601" ht="12">
      <c r="D601" s="100"/>
    </row>
    <row r="602" ht="12">
      <c r="D602" s="100"/>
    </row>
    <row r="603" ht="12">
      <c r="D603" s="100"/>
    </row>
    <row r="604" ht="12">
      <c r="D604" s="100"/>
    </row>
    <row r="605" ht="12">
      <c r="D605" s="100"/>
    </row>
    <row r="606" ht="12">
      <c r="D606" s="100"/>
    </row>
    <row r="607" ht="12">
      <c r="D607" s="100"/>
    </row>
    <row r="608" ht="12">
      <c r="D608" s="100"/>
    </row>
    <row r="609" ht="12">
      <c r="D609" s="100"/>
    </row>
    <row r="610" ht="12">
      <c r="D610" s="100"/>
    </row>
    <row r="611" ht="12">
      <c r="D611" s="100"/>
    </row>
    <row r="612" ht="12">
      <c r="D612" s="100"/>
    </row>
    <row r="613" ht="12">
      <c r="D613" s="100"/>
    </row>
    <row r="614" ht="12">
      <c r="D614" s="100"/>
    </row>
    <row r="615" ht="12">
      <c r="D615" s="100"/>
    </row>
    <row r="616" ht="12">
      <c r="D616" s="100"/>
    </row>
    <row r="617" ht="12">
      <c r="D617" s="100"/>
    </row>
    <row r="618" ht="12">
      <c r="D618" s="100"/>
    </row>
    <row r="619" ht="12">
      <c r="D619" s="100"/>
    </row>
    <row r="620" ht="12">
      <c r="D620" s="100"/>
    </row>
    <row r="621" ht="12">
      <c r="D621" s="100"/>
    </row>
    <row r="622" ht="12">
      <c r="D622" s="100"/>
    </row>
    <row r="623" ht="12">
      <c r="D623" s="100"/>
    </row>
    <row r="624" ht="12">
      <c r="D624" s="100"/>
    </row>
    <row r="625" ht="12">
      <c r="D625" s="100"/>
    </row>
    <row r="626" ht="12">
      <c r="D626" s="100"/>
    </row>
    <row r="627" ht="12">
      <c r="D627" s="100"/>
    </row>
    <row r="628" ht="12">
      <c r="D628" s="100"/>
    </row>
    <row r="629" ht="12">
      <c r="D629" s="100"/>
    </row>
    <row r="630" ht="12">
      <c r="D630" s="100"/>
    </row>
    <row r="631" ht="12">
      <c r="D631" s="100"/>
    </row>
    <row r="632" ht="12">
      <c r="D632" s="100"/>
    </row>
    <row r="633" ht="12">
      <c r="D633" s="100"/>
    </row>
    <row r="634" ht="12">
      <c r="D634" s="100"/>
    </row>
    <row r="635" ht="12">
      <c r="D635" s="100"/>
    </row>
    <row r="636" ht="12">
      <c r="D636" s="100"/>
    </row>
    <row r="637" ht="12">
      <c r="D637" s="100"/>
    </row>
    <row r="638" ht="12">
      <c r="D638" s="100"/>
    </row>
    <row r="639" ht="12">
      <c r="D639" s="100"/>
    </row>
    <row r="640" ht="12">
      <c r="D640" s="100"/>
    </row>
    <row r="641" ht="12">
      <c r="D641" s="100"/>
    </row>
    <row r="642" ht="12">
      <c r="D642" s="100"/>
    </row>
    <row r="643" ht="12">
      <c r="D643" s="100"/>
    </row>
    <row r="644" ht="12">
      <c r="D644" s="100"/>
    </row>
    <row r="645" ht="12">
      <c r="D645" s="100"/>
    </row>
    <row r="646" ht="12">
      <c r="D646" s="100"/>
    </row>
    <row r="647" ht="12">
      <c r="D647" s="100"/>
    </row>
    <row r="648" ht="12">
      <c r="D648" s="100"/>
    </row>
    <row r="649" ht="12">
      <c r="D649" s="100"/>
    </row>
    <row r="650" ht="12">
      <c r="D650" s="100"/>
    </row>
    <row r="651" ht="12">
      <c r="D651" s="100"/>
    </row>
    <row r="652" ht="12">
      <c r="D652" s="100"/>
    </row>
    <row r="653" ht="12">
      <c r="D653" s="100"/>
    </row>
    <row r="654" ht="12">
      <c r="D654" s="100"/>
    </row>
    <row r="655" ht="12">
      <c r="D655" s="100"/>
    </row>
    <row r="656" ht="12">
      <c r="D656" s="100"/>
    </row>
    <row r="657" ht="12">
      <c r="D657" s="100"/>
    </row>
    <row r="658" ht="12">
      <c r="D658" s="100"/>
    </row>
    <row r="659" ht="12">
      <c r="D659" s="100"/>
    </row>
    <row r="660" ht="12">
      <c r="D660" s="100"/>
    </row>
    <row r="661" ht="12">
      <c r="D661" s="100"/>
    </row>
    <row r="662" ht="12">
      <c r="D662" s="100"/>
    </row>
    <row r="663" ht="12">
      <c r="D663" s="100"/>
    </row>
    <row r="664" ht="12">
      <c r="D664" s="100"/>
    </row>
    <row r="665" ht="12">
      <c r="D665" s="100"/>
    </row>
    <row r="666" ht="12">
      <c r="D666" s="100"/>
    </row>
    <row r="667" ht="12">
      <c r="D667" s="100"/>
    </row>
    <row r="668" ht="12">
      <c r="D668" s="100"/>
    </row>
    <row r="669" ht="12">
      <c r="D669" s="100"/>
    </row>
    <row r="670" ht="12">
      <c r="D670" s="100"/>
    </row>
    <row r="671" ht="12">
      <c r="D671" s="100"/>
    </row>
    <row r="672" ht="12">
      <c r="D672" s="100"/>
    </row>
    <row r="673" ht="12">
      <c r="D673" s="100"/>
    </row>
    <row r="674" ht="12">
      <c r="D674" s="100"/>
    </row>
    <row r="675" ht="12">
      <c r="D675" s="100"/>
    </row>
    <row r="676" ht="12">
      <c r="D676" s="100"/>
    </row>
    <row r="677" ht="12">
      <c r="D677" s="100"/>
    </row>
    <row r="678" ht="12">
      <c r="D678" s="100"/>
    </row>
    <row r="679" ht="12">
      <c r="D679" s="100"/>
    </row>
    <row r="680" ht="12">
      <c r="D680" s="100"/>
    </row>
    <row r="681" ht="12">
      <c r="D681" s="100"/>
    </row>
    <row r="682" ht="12">
      <c r="D682" s="100"/>
    </row>
    <row r="683" ht="12">
      <c r="D683" s="100"/>
    </row>
    <row r="684" ht="12">
      <c r="D684" s="100"/>
    </row>
    <row r="685" ht="12">
      <c r="D685" s="100"/>
    </row>
    <row r="686" ht="12">
      <c r="D686" s="100"/>
    </row>
    <row r="687" ht="12">
      <c r="D687" s="100"/>
    </row>
    <row r="688" ht="12">
      <c r="D688" s="100"/>
    </row>
    <row r="689" ht="12">
      <c r="D689" s="100"/>
    </row>
    <row r="690" ht="12">
      <c r="D690" s="100"/>
    </row>
    <row r="691" ht="12">
      <c r="D691" s="100"/>
    </row>
    <row r="692" ht="12">
      <c r="D692" s="100"/>
    </row>
    <row r="693" ht="12">
      <c r="D693" s="100"/>
    </row>
    <row r="694" ht="12">
      <c r="D694" s="100"/>
    </row>
    <row r="695" ht="12">
      <c r="D695" s="100"/>
    </row>
    <row r="696" ht="12">
      <c r="D696" s="100"/>
    </row>
    <row r="697" ht="12">
      <c r="D697" s="100"/>
    </row>
    <row r="698" ht="12">
      <c r="D698" s="100"/>
    </row>
    <row r="699" ht="12">
      <c r="D699" s="100"/>
    </row>
    <row r="700" ht="12">
      <c r="D700" s="100"/>
    </row>
    <row r="701" ht="12">
      <c r="D701" s="100"/>
    </row>
    <row r="702" ht="12">
      <c r="D702" s="100"/>
    </row>
    <row r="703" ht="12">
      <c r="D703" s="100"/>
    </row>
    <row r="704" ht="12">
      <c r="D704" s="100"/>
    </row>
    <row r="705" ht="12">
      <c r="D705" s="100"/>
    </row>
    <row r="706" ht="12">
      <c r="D706" s="100"/>
    </row>
    <row r="707" ht="12">
      <c r="D707" s="100"/>
    </row>
    <row r="708" ht="12">
      <c r="D708" s="100"/>
    </row>
    <row r="709" ht="12">
      <c r="D709" s="100"/>
    </row>
    <row r="710" ht="12">
      <c r="D710" s="100"/>
    </row>
    <row r="711" ht="12">
      <c r="D711" s="100"/>
    </row>
    <row r="712" ht="12">
      <c r="D712" s="100"/>
    </row>
    <row r="713" ht="12">
      <c r="D713" s="100"/>
    </row>
    <row r="714" ht="12">
      <c r="D714" s="100"/>
    </row>
    <row r="715" ht="12">
      <c r="D715" s="100"/>
    </row>
    <row r="716" ht="12">
      <c r="D716" s="100"/>
    </row>
    <row r="717" ht="12">
      <c r="D717" s="100"/>
    </row>
    <row r="718" ht="12">
      <c r="D718" s="100"/>
    </row>
    <row r="719" ht="12">
      <c r="D719" s="100"/>
    </row>
    <row r="720" ht="12">
      <c r="D720" s="100"/>
    </row>
    <row r="721" ht="12">
      <c r="D721" s="100"/>
    </row>
    <row r="722" ht="12">
      <c r="D722" s="100"/>
    </row>
    <row r="723" ht="12">
      <c r="D723" s="100"/>
    </row>
    <row r="724" ht="12">
      <c r="D724" s="100"/>
    </row>
    <row r="725" ht="12">
      <c r="D725" s="100"/>
    </row>
    <row r="726" ht="12">
      <c r="D726" s="100"/>
    </row>
    <row r="727" ht="12">
      <c r="D727" s="100"/>
    </row>
    <row r="728" ht="12">
      <c r="D728" s="100"/>
    </row>
    <row r="729" ht="12">
      <c r="D729" s="100"/>
    </row>
    <row r="730" ht="12">
      <c r="D730" s="100"/>
    </row>
    <row r="731" ht="12">
      <c r="D731" s="100"/>
    </row>
    <row r="732" ht="12">
      <c r="D732" s="100"/>
    </row>
    <row r="733" ht="12">
      <c r="D733" s="100"/>
    </row>
    <row r="734" ht="12">
      <c r="D734" s="100"/>
    </row>
    <row r="735" ht="12">
      <c r="D735" s="100"/>
    </row>
    <row r="736" ht="12">
      <c r="D736" s="100"/>
    </row>
    <row r="737" ht="12">
      <c r="D737" s="100"/>
    </row>
    <row r="738" ht="12">
      <c r="D738" s="100"/>
    </row>
    <row r="739" ht="12">
      <c r="D739" s="100"/>
    </row>
    <row r="740" ht="12">
      <c r="D740" s="100"/>
    </row>
    <row r="741" ht="12">
      <c r="D741" s="100"/>
    </row>
    <row r="742" ht="12">
      <c r="D742" s="100"/>
    </row>
    <row r="743" ht="12">
      <c r="D743" s="100"/>
    </row>
    <row r="744" ht="12">
      <c r="D744" s="100"/>
    </row>
    <row r="745" ht="12">
      <c r="D745" s="100"/>
    </row>
    <row r="746" ht="12">
      <c r="D746" s="100"/>
    </row>
    <row r="747" ht="12">
      <c r="D747" s="100"/>
    </row>
    <row r="748" ht="12">
      <c r="D748" s="100"/>
    </row>
    <row r="749" ht="12">
      <c r="D749" s="100"/>
    </row>
    <row r="750" ht="12">
      <c r="D750" s="100"/>
    </row>
    <row r="751" ht="12">
      <c r="D751" s="100"/>
    </row>
    <row r="752" ht="12">
      <c r="D752" s="100"/>
    </row>
    <row r="753" ht="12">
      <c r="D753" s="100"/>
    </row>
    <row r="754" ht="12">
      <c r="D754" s="100"/>
    </row>
    <row r="755" ht="12">
      <c r="D755" s="100"/>
    </row>
    <row r="756" ht="12">
      <c r="D756" s="100"/>
    </row>
    <row r="757" ht="12">
      <c r="D757" s="100"/>
    </row>
    <row r="758" ht="12">
      <c r="D758" s="100"/>
    </row>
    <row r="759" ht="12">
      <c r="D759" s="100"/>
    </row>
    <row r="760" ht="12">
      <c r="D760" s="100"/>
    </row>
    <row r="761" ht="12">
      <c r="D761" s="100"/>
    </row>
    <row r="762" ht="12">
      <c r="D762" s="100"/>
    </row>
    <row r="763" ht="12">
      <c r="D763" s="100"/>
    </row>
    <row r="764" ht="12">
      <c r="D764" s="100"/>
    </row>
    <row r="765" ht="12">
      <c r="D765" s="100"/>
    </row>
    <row r="766" ht="12">
      <c r="D766" s="100"/>
    </row>
    <row r="767" ht="12">
      <c r="D767" s="100"/>
    </row>
    <row r="768" ht="12">
      <c r="D768" s="100"/>
    </row>
    <row r="769" ht="12">
      <c r="D769" s="100"/>
    </row>
    <row r="770" ht="12">
      <c r="D770" s="100"/>
    </row>
    <row r="771" ht="12">
      <c r="D771" s="100"/>
    </row>
    <row r="772" ht="12">
      <c r="D772" s="100"/>
    </row>
    <row r="773" ht="12">
      <c r="D773" s="100"/>
    </row>
    <row r="774" ht="12">
      <c r="D774" s="100"/>
    </row>
    <row r="775" ht="12">
      <c r="D775" s="100"/>
    </row>
    <row r="776" ht="12">
      <c r="D776" s="100"/>
    </row>
    <row r="777" ht="12">
      <c r="D777" s="100"/>
    </row>
    <row r="778" ht="12">
      <c r="D778" s="100"/>
    </row>
    <row r="779" ht="12">
      <c r="D779" s="100"/>
    </row>
    <row r="780" ht="12">
      <c r="D780" s="100"/>
    </row>
    <row r="781" ht="12">
      <c r="D781" s="100"/>
    </row>
    <row r="782" ht="12">
      <c r="D782" s="100"/>
    </row>
    <row r="783" ht="12">
      <c r="D783" s="100"/>
    </row>
    <row r="784" ht="12">
      <c r="D784" s="100"/>
    </row>
    <row r="785" ht="12">
      <c r="D785" s="100"/>
    </row>
    <row r="786" ht="12">
      <c r="D786" s="100"/>
    </row>
    <row r="787" ht="12">
      <c r="D787" s="100"/>
    </row>
    <row r="788" ht="12">
      <c r="D788" s="100"/>
    </row>
    <row r="789" ht="12">
      <c r="D789" s="100"/>
    </row>
    <row r="790" ht="12">
      <c r="D790" s="100"/>
    </row>
    <row r="791" ht="12">
      <c r="D791" s="100"/>
    </row>
    <row r="792" ht="12">
      <c r="D792" s="100"/>
    </row>
    <row r="793" ht="12">
      <c r="D793" s="100"/>
    </row>
    <row r="794" ht="12">
      <c r="D794" s="100"/>
    </row>
    <row r="795" ht="12">
      <c r="D795" s="100"/>
    </row>
    <row r="796" ht="12">
      <c r="D796" s="100"/>
    </row>
    <row r="797" ht="12">
      <c r="D797" s="100"/>
    </row>
    <row r="798" ht="12">
      <c r="D798" s="100"/>
    </row>
    <row r="799" ht="12">
      <c r="D799" s="100"/>
    </row>
    <row r="800" ht="12">
      <c r="D800" s="100"/>
    </row>
    <row r="801" ht="12">
      <c r="D801" s="100"/>
    </row>
    <row r="802" ht="12">
      <c r="D802" s="100"/>
    </row>
    <row r="803" ht="12">
      <c r="D803" s="100"/>
    </row>
    <row r="804" ht="12">
      <c r="D804" s="100"/>
    </row>
    <row r="805" ht="12">
      <c r="D805" s="100"/>
    </row>
    <row r="806" ht="12">
      <c r="D806" s="100"/>
    </row>
    <row r="807" ht="12">
      <c r="D807" s="100"/>
    </row>
    <row r="808" ht="12">
      <c r="D808" s="100"/>
    </row>
    <row r="809" ht="12">
      <c r="D809" s="100"/>
    </row>
    <row r="810" ht="12">
      <c r="D810" s="100"/>
    </row>
    <row r="811" ht="12">
      <c r="D811" s="100"/>
    </row>
    <row r="812" ht="12">
      <c r="D812" s="100"/>
    </row>
    <row r="813" ht="12">
      <c r="D813" s="100"/>
    </row>
    <row r="814" ht="12">
      <c r="D814" s="100"/>
    </row>
    <row r="815" ht="12">
      <c r="D815" s="100"/>
    </row>
    <row r="816" ht="12">
      <c r="D816" s="100"/>
    </row>
    <row r="817" ht="12">
      <c r="D817" s="100"/>
    </row>
    <row r="818" ht="12">
      <c r="D818" s="100"/>
    </row>
    <row r="819" ht="12">
      <c r="D819" s="100"/>
    </row>
    <row r="820" ht="12">
      <c r="D820" s="100"/>
    </row>
    <row r="821" ht="12">
      <c r="D821" s="100"/>
    </row>
    <row r="822" ht="12">
      <c r="D822" s="100"/>
    </row>
    <row r="823" ht="12">
      <c r="D823" s="100"/>
    </row>
    <row r="824" ht="12">
      <c r="D824" s="100"/>
    </row>
    <row r="825" ht="12">
      <c r="D825" s="100"/>
    </row>
    <row r="826" ht="12">
      <c r="D826" s="100"/>
    </row>
    <row r="827" ht="12">
      <c r="D827" s="100"/>
    </row>
    <row r="828" ht="12">
      <c r="D828" s="100"/>
    </row>
    <row r="829" ht="12">
      <c r="D829" s="100"/>
    </row>
    <row r="830" ht="12">
      <c r="D830" s="100"/>
    </row>
    <row r="831" ht="12">
      <c r="D831" s="100"/>
    </row>
    <row r="832" ht="12">
      <c r="D832" s="100"/>
    </row>
    <row r="833" ht="12">
      <c r="D833" s="100"/>
    </row>
    <row r="834" ht="12">
      <c r="D834" s="100"/>
    </row>
    <row r="835" ht="12">
      <c r="D835" s="100"/>
    </row>
    <row r="836" ht="12">
      <c r="D836" s="100"/>
    </row>
    <row r="837" ht="12">
      <c r="D837" s="100"/>
    </row>
    <row r="838" ht="12">
      <c r="D838" s="100"/>
    </row>
    <row r="839" ht="12">
      <c r="D839" s="100"/>
    </row>
    <row r="840" ht="12">
      <c r="D840" s="100"/>
    </row>
    <row r="841" ht="12">
      <c r="D841" s="100"/>
    </row>
    <row r="842" ht="12">
      <c r="D842" s="100"/>
    </row>
    <row r="843" ht="12">
      <c r="D843" s="100"/>
    </row>
    <row r="844" ht="12">
      <c r="D844" s="100"/>
    </row>
    <row r="845" ht="12">
      <c r="D845" s="100"/>
    </row>
    <row r="846" ht="12">
      <c r="D846" s="100"/>
    </row>
    <row r="847" ht="12">
      <c r="D847" s="100"/>
    </row>
    <row r="848" ht="12">
      <c r="D848" s="100"/>
    </row>
    <row r="849" ht="12">
      <c r="D849" s="100"/>
    </row>
    <row r="850" ht="12">
      <c r="D850" s="100"/>
    </row>
    <row r="851" ht="12">
      <c r="D851" s="100"/>
    </row>
    <row r="852" ht="12">
      <c r="D852" s="100"/>
    </row>
    <row r="853" ht="12">
      <c r="D853" s="100"/>
    </row>
    <row r="854" ht="12">
      <c r="D854" s="100"/>
    </row>
    <row r="855" ht="12">
      <c r="D855" s="100"/>
    </row>
    <row r="856" ht="12">
      <c r="D856" s="100"/>
    </row>
    <row r="857" ht="12">
      <c r="D857" s="100"/>
    </row>
    <row r="858" ht="12">
      <c r="D858" s="100"/>
    </row>
    <row r="859" ht="12">
      <c r="D859" s="100"/>
    </row>
    <row r="860" ht="12">
      <c r="D860" s="100"/>
    </row>
    <row r="861" ht="12">
      <c r="D861" s="100"/>
    </row>
    <row r="862" ht="12">
      <c r="D862" s="100"/>
    </row>
    <row r="863" ht="12">
      <c r="D863" s="100"/>
    </row>
    <row r="864" ht="12">
      <c r="D864" s="100"/>
    </row>
    <row r="865" ht="12">
      <c r="D865" s="100"/>
    </row>
    <row r="866" ht="12">
      <c r="D866" s="100"/>
    </row>
    <row r="867" ht="12">
      <c r="D867" s="100"/>
    </row>
    <row r="868" ht="12">
      <c r="D868" s="100"/>
    </row>
    <row r="869" ht="12">
      <c r="D869" s="100"/>
    </row>
    <row r="870" ht="12">
      <c r="D870" s="100"/>
    </row>
    <row r="871" ht="12">
      <c r="D871" s="100"/>
    </row>
    <row r="872" ht="12">
      <c r="D872" s="100"/>
    </row>
    <row r="873" ht="12">
      <c r="D873" s="100"/>
    </row>
    <row r="874" ht="12">
      <c r="D874" s="100"/>
    </row>
    <row r="875" ht="12">
      <c r="D875" s="100"/>
    </row>
    <row r="876" ht="12">
      <c r="D876" s="100"/>
    </row>
    <row r="877" ht="12">
      <c r="D877" s="100"/>
    </row>
    <row r="878" ht="12">
      <c r="D878" s="100"/>
    </row>
    <row r="879" ht="12">
      <c r="D879" s="100"/>
    </row>
    <row r="880" ht="12">
      <c r="D880" s="100"/>
    </row>
    <row r="881" ht="12">
      <c r="D881" s="100"/>
    </row>
    <row r="882" ht="12">
      <c r="D882" s="100"/>
    </row>
    <row r="883" ht="12">
      <c r="D883" s="100"/>
    </row>
    <row r="884" ht="12">
      <c r="D884" s="100"/>
    </row>
    <row r="885" ht="12">
      <c r="D885" s="100"/>
    </row>
    <row r="886" ht="12">
      <c r="D886" s="100"/>
    </row>
    <row r="887" ht="12">
      <c r="D887" s="100"/>
    </row>
    <row r="888" ht="12">
      <c r="D888" s="100"/>
    </row>
    <row r="889" ht="12">
      <c r="D889" s="100"/>
    </row>
    <row r="890" ht="12">
      <c r="D890" s="100"/>
    </row>
    <row r="891" ht="12">
      <c r="D891" s="100"/>
    </row>
    <row r="892" ht="12">
      <c r="D892" s="100"/>
    </row>
    <row r="893" ht="12">
      <c r="D893" s="100"/>
    </row>
    <row r="894" ht="12">
      <c r="D894" s="100"/>
    </row>
    <row r="895" ht="12">
      <c r="D895" s="100"/>
    </row>
    <row r="896" ht="12">
      <c r="D896" s="100"/>
    </row>
    <row r="897" ht="12">
      <c r="D897" s="100"/>
    </row>
    <row r="898" ht="12">
      <c r="D898" s="100"/>
    </row>
    <row r="899" ht="12">
      <c r="D899" s="100"/>
    </row>
    <row r="900" ht="12">
      <c r="D900" s="100"/>
    </row>
    <row r="901" ht="12">
      <c r="D901" s="100"/>
    </row>
    <row r="902" ht="12">
      <c r="D902" s="100"/>
    </row>
    <row r="903" ht="12">
      <c r="D903" s="100"/>
    </row>
    <row r="904" ht="12">
      <c r="D904" s="100"/>
    </row>
    <row r="905" ht="12">
      <c r="D905" s="100"/>
    </row>
    <row r="906" ht="12">
      <c r="D906" s="100"/>
    </row>
    <row r="907" ht="12">
      <c r="D907" s="100"/>
    </row>
    <row r="908" ht="12">
      <c r="D908" s="100"/>
    </row>
    <row r="909" ht="12">
      <c r="D909" s="100"/>
    </row>
    <row r="910" ht="12">
      <c r="D910" s="100"/>
    </row>
    <row r="911" ht="12">
      <c r="D911" s="100"/>
    </row>
    <row r="912" ht="12">
      <c r="D912" s="100"/>
    </row>
    <row r="913" ht="12">
      <c r="D913" s="100"/>
    </row>
    <row r="914" ht="12">
      <c r="D914" s="100"/>
    </row>
    <row r="915" ht="12">
      <c r="D915" s="100"/>
    </row>
    <row r="916" ht="12">
      <c r="D916" s="100"/>
    </row>
    <row r="917" ht="12">
      <c r="D917" s="100"/>
    </row>
    <row r="918" ht="12">
      <c r="D918" s="100"/>
    </row>
    <row r="919" ht="12">
      <c r="D919" s="100"/>
    </row>
    <row r="920" ht="12">
      <c r="D920" s="100"/>
    </row>
    <row r="921" ht="12">
      <c r="D921" s="100"/>
    </row>
    <row r="922" ht="12">
      <c r="D922" s="100"/>
    </row>
    <row r="923" ht="12">
      <c r="D923" s="100"/>
    </row>
    <row r="924" ht="12">
      <c r="D924" s="100"/>
    </row>
    <row r="925" ht="12">
      <c r="D925" s="100"/>
    </row>
    <row r="926" ht="12">
      <c r="D926" s="100"/>
    </row>
    <row r="927" ht="12">
      <c r="D927" s="100"/>
    </row>
    <row r="928" ht="12">
      <c r="D928" s="100"/>
    </row>
    <row r="929" ht="12">
      <c r="D929" s="100"/>
    </row>
    <row r="930" ht="12">
      <c r="D930" s="100"/>
    </row>
    <row r="931" ht="12">
      <c r="D931" s="100"/>
    </row>
    <row r="932" ht="12">
      <c r="D932" s="100"/>
    </row>
    <row r="933" ht="12">
      <c r="D933" s="100"/>
    </row>
    <row r="934" ht="12">
      <c r="D934" s="100"/>
    </row>
    <row r="935" ht="12">
      <c r="D935" s="100"/>
    </row>
    <row r="936" ht="12">
      <c r="D936" s="100"/>
    </row>
    <row r="937" ht="12">
      <c r="D937" s="100"/>
    </row>
    <row r="938" ht="12">
      <c r="D938" s="100"/>
    </row>
    <row r="939" ht="12">
      <c r="D939" s="100"/>
    </row>
    <row r="940" ht="12">
      <c r="D940" s="100"/>
    </row>
    <row r="941" ht="12">
      <c r="D941" s="100"/>
    </row>
    <row r="942" ht="12">
      <c r="D942" s="100"/>
    </row>
    <row r="943" ht="12">
      <c r="D943" s="100"/>
    </row>
    <row r="944" ht="12">
      <c r="D944" s="100"/>
    </row>
    <row r="945" ht="12">
      <c r="D945" s="100"/>
    </row>
    <row r="946" ht="12">
      <c r="D946" s="100"/>
    </row>
    <row r="947" ht="12">
      <c r="D947" s="100"/>
    </row>
    <row r="948" ht="12">
      <c r="D948" s="100"/>
    </row>
    <row r="949" ht="12">
      <c r="D949" s="100"/>
    </row>
    <row r="950" ht="12">
      <c r="D950" s="100"/>
    </row>
    <row r="951" ht="12">
      <c r="D951" s="100"/>
    </row>
    <row r="952" ht="12">
      <c r="D952" s="100"/>
    </row>
    <row r="953" ht="12">
      <c r="D953" s="100"/>
    </row>
    <row r="954" ht="12">
      <c r="D954" s="100"/>
    </row>
    <row r="955" ht="12">
      <c r="D955" s="100"/>
    </row>
    <row r="956" ht="12">
      <c r="D956" s="100"/>
    </row>
    <row r="957" ht="12">
      <c r="D957" s="100"/>
    </row>
    <row r="958" ht="12">
      <c r="D958" s="100"/>
    </row>
    <row r="959" ht="12">
      <c r="D959" s="100"/>
    </row>
    <row r="960" ht="12">
      <c r="D960" s="100"/>
    </row>
    <row r="961" ht="12">
      <c r="D961" s="100"/>
    </row>
    <row r="962" ht="12">
      <c r="D962" s="100"/>
    </row>
    <row r="963" ht="12">
      <c r="D963" s="100"/>
    </row>
    <row r="964" ht="12">
      <c r="D964" s="100"/>
    </row>
    <row r="965" ht="12">
      <c r="D965" s="100"/>
    </row>
    <row r="966" ht="12">
      <c r="D966" s="100"/>
    </row>
    <row r="967" ht="12">
      <c r="D967" s="100"/>
    </row>
    <row r="968" ht="12">
      <c r="D968" s="100"/>
    </row>
    <row r="969" ht="12">
      <c r="D969" s="100"/>
    </row>
    <row r="970" ht="12">
      <c r="D970" s="100"/>
    </row>
    <row r="971" ht="12">
      <c r="D971" s="100"/>
    </row>
    <row r="972" ht="12">
      <c r="D972" s="100"/>
    </row>
    <row r="973" ht="12">
      <c r="D973" s="100"/>
    </row>
    <row r="974" ht="12">
      <c r="D974" s="100"/>
    </row>
    <row r="975" ht="12">
      <c r="D975" s="100"/>
    </row>
    <row r="976" ht="12">
      <c r="D976" s="100"/>
    </row>
    <row r="977" ht="12">
      <c r="D977" s="100"/>
    </row>
    <row r="978" ht="12">
      <c r="D978" s="100"/>
    </row>
    <row r="979" ht="12">
      <c r="D979" s="100"/>
    </row>
    <row r="980" ht="12">
      <c r="D980" s="100"/>
    </row>
    <row r="981" ht="12">
      <c r="D981" s="100"/>
    </row>
    <row r="982" ht="12">
      <c r="D982" s="100"/>
    </row>
    <row r="983" ht="12">
      <c r="D983" s="100"/>
    </row>
    <row r="984" ht="12">
      <c r="D984" s="100"/>
    </row>
    <row r="985" ht="12">
      <c r="D985" s="100"/>
    </row>
    <row r="986" ht="12">
      <c r="D986" s="100"/>
    </row>
    <row r="987" ht="12">
      <c r="D987" s="100"/>
    </row>
    <row r="988" ht="12">
      <c r="D988" s="100"/>
    </row>
    <row r="989" ht="12">
      <c r="D989" s="100"/>
    </row>
    <row r="990" ht="12">
      <c r="D990" s="100"/>
    </row>
    <row r="991" ht="12">
      <c r="D991" s="100"/>
    </row>
    <row r="992" ht="12">
      <c r="D992" s="100"/>
    </row>
    <row r="993" ht="12">
      <c r="D993" s="100"/>
    </row>
    <row r="994" ht="12">
      <c r="D994" s="100"/>
    </row>
    <row r="995" ht="12">
      <c r="D995" s="100"/>
    </row>
    <row r="996" ht="12">
      <c r="D996" s="100"/>
    </row>
    <row r="997" ht="12">
      <c r="D997" s="100"/>
    </row>
    <row r="998" ht="12">
      <c r="D998" s="100"/>
    </row>
    <row r="999" ht="12">
      <c r="D999" s="100"/>
    </row>
    <row r="1000" ht="12">
      <c r="D1000" s="100"/>
    </row>
    <row r="1001" ht="12">
      <c r="D1001" s="100"/>
    </row>
    <row r="1002" ht="12">
      <c r="D1002" s="100"/>
    </row>
    <row r="1003" ht="12">
      <c r="D1003" s="100"/>
    </row>
    <row r="1004" ht="12">
      <c r="D1004" s="100"/>
    </row>
    <row r="1005" ht="12">
      <c r="D1005" s="100"/>
    </row>
    <row r="1006" ht="12">
      <c r="D1006" s="100"/>
    </row>
    <row r="1007" ht="12">
      <c r="D1007" s="100"/>
    </row>
    <row r="1008" ht="12">
      <c r="D1008" s="100"/>
    </row>
    <row r="1009" ht="12">
      <c r="D1009" s="100"/>
    </row>
    <row r="1010" ht="12">
      <c r="D1010" s="100"/>
    </row>
    <row r="1011" ht="12">
      <c r="D1011" s="100"/>
    </row>
    <row r="1012" ht="12">
      <c r="D1012" s="100"/>
    </row>
    <row r="1013" ht="12">
      <c r="D1013" s="100"/>
    </row>
    <row r="1014" ht="12">
      <c r="D1014" s="100"/>
    </row>
    <row r="1015" ht="12">
      <c r="D1015" s="100"/>
    </row>
    <row r="1016" ht="12">
      <c r="D1016" s="100"/>
    </row>
    <row r="1017" ht="12">
      <c r="D1017" s="100"/>
    </row>
    <row r="1018" ht="12">
      <c r="D1018" s="100"/>
    </row>
    <row r="1019" ht="12">
      <c r="D1019" s="100"/>
    </row>
    <row r="1020" ht="12">
      <c r="D1020" s="100"/>
    </row>
    <row r="1021" ht="12">
      <c r="D1021" s="100"/>
    </row>
    <row r="1022" ht="12">
      <c r="D1022" s="100"/>
    </row>
    <row r="1023" ht="12">
      <c r="D1023" s="100"/>
    </row>
    <row r="1024" ht="12">
      <c r="D1024" s="100"/>
    </row>
    <row r="1025" ht="12">
      <c r="D1025" s="100"/>
    </row>
    <row r="1026" ht="12">
      <c r="D1026" s="100"/>
    </row>
    <row r="1027" ht="12">
      <c r="D1027" s="100"/>
    </row>
    <row r="1028" ht="12">
      <c r="D1028" s="100"/>
    </row>
    <row r="1029" ht="12">
      <c r="D1029" s="100"/>
    </row>
    <row r="1030" ht="12">
      <c r="D1030" s="100"/>
    </row>
    <row r="1031" ht="12">
      <c r="D1031" s="100"/>
    </row>
    <row r="1032" ht="12">
      <c r="D1032" s="100"/>
    </row>
    <row r="1033" ht="12">
      <c r="D1033" s="100"/>
    </row>
    <row r="1034" ht="12">
      <c r="D1034" s="100"/>
    </row>
    <row r="1035" ht="12">
      <c r="D1035" s="100"/>
    </row>
    <row r="1036" ht="12">
      <c r="D1036" s="100"/>
    </row>
    <row r="1037" ht="12">
      <c r="D1037" s="100"/>
    </row>
    <row r="1038" ht="12">
      <c r="D1038" s="100"/>
    </row>
    <row r="1039" ht="12">
      <c r="D1039" s="100"/>
    </row>
    <row r="1040" ht="12">
      <c r="D1040" s="100"/>
    </row>
    <row r="1041" ht="12">
      <c r="D1041" s="100"/>
    </row>
    <row r="1042" ht="12">
      <c r="D1042" s="100"/>
    </row>
    <row r="1043" ht="12">
      <c r="D1043" s="100"/>
    </row>
    <row r="1044" ht="12">
      <c r="D1044" s="100"/>
    </row>
    <row r="1045" ht="12">
      <c r="D1045" s="100"/>
    </row>
    <row r="1046" ht="12">
      <c r="D1046" s="100"/>
    </row>
    <row r="1047" ht="12">
      <c r="D1047" s="100"/>
    </row>
    <row r="1048" ht="12">
      <c r="D1048" s="100"/>
    </row>
    <row r="1049" ht="12">
      <c r="D1049" s="100"/>
    </row>
    <row r="1050" ht="12">
      <c r="D1050" s="100"/>
    </row>
    <row r="1051" ht="12">
      <c r="D1051" s="100"/>
    </row>
    <row r="1052" ht="12">
      <c r="D1052" s="100"/>
    </row>
    <row r="1053" ht="12">
      <c r="D1053" s="100"/>
    </row>
    <row r="1054" ht="12">
      <c r="D1054" s="100"/>
    </row>
    <row r="1055" ht="12">
      <c r="D1055" s="100"/>
    </row>
    <row r="1056" ht="12">
      <c r="D1056" s="100"/>
    </row>
    <row r="1057" ht="12">
      <c r="D1057" s="100"/>
    </row>
    <row r="1058" ht="12">
      <c r="D1058" s="100"/>
    </row>
    <row r="1059" ht="12">
      <c r="D1059" s="100"/>
    </row>
    <row r="1060" ht="12">
      <c r="D1060" s="100"/>
    </row>
    <row r="1061" ht="12">
      <c r="D1061" s="100"/>
    </row>
    <row r="1062" ht="12">
      <c r="D1062" s="100"/>
    </row>
    <row r="1063" ht="12">
      <c r="D1063" s="100"/>
    </row>
    <row r="1064" ht="12">
      <c r="D1064" s="100"/>
    </row>
    <row r="1065" ht="12">
      <c r="D1065" s="100"/>
    </row>
    <row r="1066" ht="12">
      <c r="D1066" s="100"/>
    </row>
    <row r="1067" ht="12">
      <c r="D1067" s="100"/>
    </row>
    <row r="1068" ht="12">
      <c r="D1068" s="100"/>
    </row>
    <row r="1069" ht="12">
      <c r="D1069" s="100"/>
    </row>
    <row r="1070" ht="12">
      <c r="D1070" s="100"/>
    </row>
    <row r="1071" ht="12">
      <c r="D1071" s="100"/>
    </row>
    <row r="1072" ht="12">
      <c r="D1072" s="100"/>
    </row>
    <row r="1073" ht="12">
      <c r="D1073" s="100"/>
    </row>
    <row r="1074" ht="12">
      <c r="D1074" s="100"/>
    </row>
    <row r="1075" ht="12">
      <c r="D1075" s="100"/>
    </row>
    <row r="1076" ht="12">
      <c r="D1076" s="100"/>
    </row>
    <row r="1077" ht="12">
      <c r="D1077" s="100"/>
    </row>
    <row r="1078" ht="12">
      <c r="D1078" s="100"/>
    </row>
    <row r="1079" ht="12">
      <c r="D1079" s="100"/>
    </row>
    <row r="1080" ht="12">
      <c r="D1080" s="100"/>
    </row>
    <row r="1081" ht="12">
      <c r="D1081" s="100"/>
    </row>
    <row r="1082" ht="12">
      <c r="D1082" s="100"/>
    </row>
    <row r="1083" ht="12">
      <c r="D1083" s="100"/>
    </row>
    <row r="1084" ht="12">
      <c r="D1084" s="100"/>
    </row>
    <row r="1085" ht="12">
      <c r="D1085" s="100"/>
    </row>
    <row r="1086" ht="12">
      <c r="D1086" s="100"/>
    </row>
    <row r="1087" ht="12">
      <c r="D1087" s="100"/>
    </row>
    <row r="1088" ht="12">
      <c r="D1088" s="100"/>
    </row>
    <row r="1089" ht="12">
      <c r="D1089" s="100"/>
    </row>
    <row r="1090" ht="12">
      <c r="D1090" s="100"/>
    </row>
    <row r="1091" ht="12">
      <c r="D1091" s="100"/>
    </row>
    <row r="1092" ht="12">
      <c r="D1092" s="100"/>
    </row>
    <row r="1093" ht="12">
      <c r="D1093" s="100"/>
    </row>
    <row r="1094" ht="12">
      <c r="D1094" s="100"/>
    </row>
    <row r="1095" ht="12">
      <c r="D1095" s="100"/>
    </row>
    <row r="1096" ht="12">
      <c r="D1096" s="100"/>
    </row>
    <row r="1097" ht="12">
      <c r="D1097" s="100"/>
    </row>
    <row r="1098" ht="12">
      <c r="D1098" s="100"/>
    </row>
    <row r="1099" ht="12">
      <c r="D1099" s="100"/>
    </row>
    <row r="1100" ht="12">
      <c r="D1100" s="100"/>
    </row>
    <row r="1101" ht="12">
      <c r="D1101" s="100"/>
    </row>
    <row r="1102" ht="12">
      <c r="D1102" s="100"/>
    </row>
    <row r="1103" ht="12">
      <c r="D1103" s="100"/>
    </row>
    <row r="1104" ht="12">
      <c r="D1104" s="100"/>
    </row>
    <row r="1105" ht="12">
      <c r="D1105" s="100"/>
    </row>
    <row r="1106" ht="12">
      <c r="D1106" s="100"/>
    </row>
    <row r="1107" ht="12">
      <c r="D1107" s="100"/>
    </row>
    <row r="1108" ht="12">
      <c r="D1108" s="100"/>
    </row>
    <row r="1109" ht="12">
      <c r="D1109" s="100"/>
    </row>
    <row r="1110" ht="12">
      <c r="D1110" s="100"/>
    </row>
    <row r="1111" ht="12">
      <c r="D1111" s="100"/>
    </row>
    <row r="1112" ht="12">
      <c r="D1112" s="100"/>
    </row>
    <row r="1113" ht="12">
      <c r="D1113" s="100"/>
    </row>
    <row r="1114" ht="12">
      <c r="D1114" s="100"/>
    </row>
    <row r="1115" ht="12">
      <c r="D1115" s="100"/>
    </row>
    <row r="1116" ht="12">
      <c r="D1116" s="100"/>
    </row>
    <row r="1117" ht="12">
      <c r="D1117" s="100"/>
    </row>
    <row r="1118" ht="12">
      <c r="D1118" s="100"/>
    </row>
    <row r="1119" ht="12">
      <c r="D1119" s="100"/>
    </row>
    <row r="1120" ht="12">
      <c r="D1120" s="100"/>
    </row>
    <row r="1121" ht="12">
      <c r="D1121" s="100"/>
    </row>
    <row r="1122" ht="12">
      <c r="D1122" s="100"/>
    </row>
    <row r="1123" ht="12">
      <c r="D1123" s="100"/>
    </row>
    <row r="1124" ht="12">
      <c r="D1124" s="100"/>
    </row>
    <row r="1125" ht="12">
      <c r="D1125" s="100"/>
    </row>
    <row r="1126" ht="12">
      <c r="D1126" s="100"/>
    </row>
    <row r="1127" ht="12">
      <c r="D1127" s="100"/>
    </row>
    <row r="1128" ht="12">
      <c r="D1128" s="100"/>
    </row>
    <row r="1129" ht="12">
      <c r="D1129" s="100"/>
    </row>
    <row r="1130" ht="12">
      <c r="D1130" s="100"/>
    </row>
    <row r="1131" ht="12">
      <c r="D1131" s="100"/>
    </row>
    <row r="1132" ht="12">
      <c r="D1132" s="100"/>
    </row>
    <row r="1133" ht="12">
      <c r="D1133" s="100"/>
    </row>
    <row r="1134" ht="12">
      <c r="D1134" s="100"/>
    </row>
    <row r="1135" ht="12">
      <c r="D1135" s="100"/>
    </row>
    <row r="1136" ht="12">
      <c r="D1136" s="100"/>
    </row>
    <row r="1137" ht="12">
      <c r="D1137" s="100"/>
    </row>
    <row r="1138" ht="12">
      <c r="D1138" s="100"/>
    </row>
    <row r="1139" ht="12">
      <c r="D1139" s="100"/>
    </row>
    <row r="1140" ht="12">
      <c r="D1140" s="100"/>
    </row>
    <row r="1141" ht="12">
      <c r="D1141" s="100"/>
    </row>
    <row r="1142" ht="12">
      <c r="D1142" s="100"/>
    </row>
    <row r="1143" ht="12">
      <c r="D1143" s="100"/>
    </row>
    <row r="1144" ht="12">
      <c r="D1144" s="100"/>
    </row>
    <row r="1145" ht="12">
      <c r="D1145" s="100"/>
    </row>
    <row r="1146" ht="12">
      <c r="D1146" s="100"/>
    </row>
    <row r="1147" ht="12">
      <c r="D1147" s="100"/>
    </row>
    <row r="1148" ht="12">
      <c r="D1148" s="100"/>
    </row>
    <row r="1149" ht="12">
      <c r="D1149" s="100"/>
    </row>
    <row r="1150" ht="12">
      <c r="D1150" s="100"/>
    </row>
    <row r="1151" ht="12">
      <c r="D1151" s="100"/>
    </row>
    <row r="1152" ht="12">
      <c r="D1152" s="100"/>
    </row>
    <row r="1153" ht="12">
      <c r="D1153" s="100"/>
    </row>
    <row r="1154" ht="12">
      <c r="D1154" s="100"/>
    </row>
    <row r="1155" ht="12">
      <c r="D1155" s="100"/>
    </row>
    <row r="1156" ht="12">
      <c r="D1156" s="100"/>
    </row>
    <row r="1157" ht="12">
      <c r="D1157" s="100"/>
    </row>
    <row r="1158" ht="12">
      <c r="D1158" s="100"/>
    </row>
    <row r="1159" ht="12">
      <c r="D1159" s="100"/>
    </row>
    <row r="1160" ht="12">
      <c r="D1160" s="100"/>
    </row>
    <row r="1161" ht="12">
      <c r="D1161" s="100"/>
    </row>
    <row r="1162" ht="12">
      <c r="D1162" s="100"/>
    </row>
    <row r="1163" ht="12">
      <c r="D1163" s="100"/>
    </row>
    <row r="1164" ht="12">
      <c r="D1164" s="100"/>
    </row>
    <row r="1165" ht="12">
      <c r="D1165" s="100"/>
    </row>
    <row r="1166" ht="12">
      <c r="D1166" s="100"/>
    </row>
    <row r="1167" ht="12">
      <c r="D1167" s="100"/>
    </row>
    <row r="1168" ht="12">
      <c r="D1168" s="100"/>
    </row>
    <row r="1169" ht="12">
      <c r="D1169" s="100"/>
    </row>
    <row r="1170" ht="12">
      <c r="D1170" s="100"/>
    </row>
    <row r="1171" ht="12">
      <c r="D1171" s="100"/>
    </row>
    <row r="1172" ht="12">
      <c r="D1172" s="100"/>
    </row>
    <row r="1173" ht="12">
      <c r="D1173" s="100"/>
    </row>
    <row r="1174" ht="12">
      <c r="D1174" s="100"/>
    </row>
    <row r="1175" ht="12">
      <c r="D1175" s="100"/>
    </row>
    <row r="1176" ht="12">
      <c r="D1176" s="100"/>
    </row>
    <row r="1177" ht="12">
      <c r="D1177" s="100"/>
    </row>
    <row r="1178" ht="12">
      <c r="D1178" s="100"/>
    </row>
    <row r="1179" ht="12">
      <c r="D1179" s="100"/>
    </row>
    <row r="1180" ht="12">
      <c r="D1180" s="100"/>
    </row>
  </sheetData>
  <sheetProtection/>
  <printOptions horizontalCentered="1"/>
  <pageMargins left="0" right="0" top="0" bottom="0" header="0" footer="0"/>
  <pageSetup fitToHeight="0" fitToWidth="2" horizontalDpi="300" verticalDpi="300" orientation="landscape" paperSize="5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3:L114"/>
  <sheetViews>
    <sheetView showGridLines="0" tabSelected="1" zoomScale="90" zoomScaleNormal="90" zoomScalePageLayoutView="0" workbookViewId="0" topLeftCell="A4">
      <selection activeCell="C18" sqref="C17:C18"/>
    </sheetView>
  </sheetViews>
  <sheetFormatPr defaultColWidth="9.796875" defaultRowHeight="15"/>
  <cols>
    <col min="1" max="1" width="9.796875" style="2" customWidth="1"/>
    <col min="2" max="2" width="6.8984375" style="108" customWidth="1"/>
    <col min="3" max="3" width="22.69921875" style="108" customWidth="1"/>
    <col min="4" max="4" width="9.59765625" style="108" customWidth="1"/>
    <col min="5" max="5" width="10" style="108" customWidth="1"/>
    <col min="6" max="16384" width="9.796875" style="108" customWidth="1"/>
  </cols>
  <sheetData>
    <row r="3" spans="1:5" ht="15" customHeight="1">
      <c r="A3" s="123" t="s">
        <v>238</v>
      </c>
      <c r="B3" s="123"/>
      <c r="C3" s="123"/>
      <c r="D3" s="123"/>
      <c r="E3" s="123"/>
    </row>
    <row r="4" spans="1:5" ht="6.75" customHeight="1">
      <c r="A4" s="122" t="s">
        <v>237</v>
      </c>
      <c r="B4" s="122"/>
      <c r="C4" s="122"/>
      <c r="D4" s="122"/>
      <c r="E4" s="122"/>
    </row>
    <row r="5" spans="1:5" ht="12" customHeight="1">
      <c r="A5" s="122"/>
      <c r="B5" s="122"/>
      <c r="C5" s="122"/>
      <c r="D5" s="122"/>
      <c r="E5" s="122"/>
    </row>
    <row r="6" spans="1:2" ht="15">
      <c r="A6" s="109" t="s">
        <v>195</v>
      </c>
      <c r="B6" s="117" t="s">
        <v>192</v>
      </c>
    </row>
    <row r="7" spans="1:2" ht="15">
      <c r="A7" s="109"/>
      <c r="B7" s="117"/>
    </row>
    <row r="8" spans="2:5" ht="15">
      <c r="B8" s="111" t="s">
        <v>193</v>
      </c>
      <c r="E8" s="107"/>
    </row>
    <row r="9" spans="2:5" ht="15">
      <c r="B9" s="117" t="s">
        <v>194</v>
      </c>
      <c r="D9" s="112"/>
      <c r="E9" s="107"/>
    </row>
    <row r="10" spans="4:5" ht="15">
      <c r="D10" s="110"/>
      <c r="E10" s="107"/>
    </row>
    <row r="11" spans="1:4" ht="15.75" thickBot="1">
      <c r="A11" s="113" t="s">
        <v>167</v>
      </c>
      <c r="B11" s="125" t="s">
        <v>239</v>
      </c>
      <c r="C11" s="125"/>
      <c r="D11" s="119" t="s">
        <v>191</v>
      </c>
    </row>
    <row r="12" spans="1:12" ht="19.5" customHeight="1">
      <c r="A12" s="118">
        <v>1005</v>
      </c>
      <c r="B12" s="111" t="s">
        <v>196</v>
      </c>
      <c r="C12" s="111"/>
      <c r="D12" s="124">
        <v>0.4813012461258506</v>
      </c>
      <c r="J12" s="120"/>
      <c r="L12" s="121"/>
    </row>
    <row r="13" spans="1:12" ht="15">
      <c r="A13" s="118">
        <v>7005</v>
      </c>
      <c r="B13" s="111" t="s">
        <v>218</v>
      </c>
      <c r="C13" s="111"/>
      <c r="D13" s="124">
        <v>0.5011313692478452</v>
      </c>
      <c r="J13" s="120"/>
      <c r="L13" s="121"/>
    </row>
    <row r="14" spans="1:12" ht="15">
      <c r="A14" s="118">
        <v>7006</v>
      </c>
      <c r="B14" s="111" t="s">
        <v>219</v>
      </c>
      <c r="C14" s="111"/>
      <c r="D14" s="124">
        <v>0.2837992849721502</v>
      </c>
      <c r="J14" s="120"/>
      <c r="L14" s="121"/>
    </row>
    <row r="15" spans="1:12" ht="15">
      <c r="A15" s="118">
        <v>7026</v>
      </c>
      <c r="B15" s="111" t="s">
        <v>197</v>
      </c>
      <c r="C15" s="111"/>
      <c r="D15" s="124">
        <v>0.0859514998137112</v>
      </c>
      <c r="J15" s="120"/>
      <c r="L15" s="121"/>
    </row>
    <row r="16" spans="1:12" ht="15">
      <c r="A16" s="118">
        <v>7040</v>
      </c>
      <c r="B16" s="111" t="s">
        <v>198</v>
      </c>
      <c r="C16" s="111"/>
      <c r="D16" s="124">
        <v>0.21887342233762902</v>
      </c>
      <c r="J16" s="120"/>
      <c r="L16" s="121"/>
    </row>
    <row r="17" spans="1:12" ht="15">
      <c r="A17" s="118">
        <v>7070</v>
      </c>
      <c r="B17" s="111" t="s">
        <v>202</v>
      </c>
      <c r="C17" s="111"/>
      <c r="D17" s="124">
        <v>0.3872986239930274</v>
      </c>
      <c r="J17" s="120"/>
      <c r="L17" s="121"/>
    </row>
    <row r="18" spans="1:12" ht="15">
      <c r="A18" s="118">
        <v>7075</v>
      </c>
      <c r="B18" s="111" t="s">
        <v>203</v>
      </c>
      <c r="C18" s="111"/>
      <c r="D18" s="124">
        <v>0.4347970068242127</v>
      </c>
      <c r="J18" s="120"/>
      <c r="L18" s="121"/>
    </row>
    <row r="19" spans="1:12" ht="15">
      <c r="A19" s="118">
        <v>7080</v>
      </c>
      <c r="B19" s="111" t="s">
        <v>204</v>
      </c>
      <c r="C19" s="111"/>
      <c r="D19" s="124">
        <v>0.3332515218554224</v>
      </c>
      <c r="J19" s="120"/>
      <c r="L19" s="121"/>
    </row>
    <row r="20" spans="1:12" ht="15">
      <c r="A20" s="118">
        <v>7085</v>
      </c>
      <c r="B20" s="111" t="s">
        <v>205</v>
      </c>
      <c r="C20" s="111"/>
      <c r="D20" s="124">
        <v>0.3209329785920796</v>
      </c>
      <c r="J20" s="120"/>
      <c r="L20" s="121"/>
    </row>
    <row r="21" spans="1:12" ht="15">
      <c r="A21" s="118">
        <v>7090</v>
      </c>
      <c r="B21" s="111" t="s">
        <v>206</v>
      </c>
      <c r="C21" s="111"/>
      <c r="D21" s="124">
        <v>0.33107550742082315</v>
      </c>
      <c r="J21" s="120"/>
      <c r="L21" s="121"/>
    </row>
    <row r="22" spans="1:12" ht="15">
      <c r="A22" s="118">
        <v>7095</v>
      </c>
      <c r="B22" s="111" t="s">
        <v>207</v>
      </c>
      <c r="C22" s="111"/>
      <c r="D22" s="124">
        <v>0.5396557554342487</v>
      </c>
      <c r="J22" s="120"/>
      <c r="L22" s="121"/>
    </row>
    <row r="23" spans="1:12" ht="15">
      <c r="A23" s="118">
        <v>7100</v>
      </c>
      <c r="B23" s="111" t="s">
        <v>208</v>
      </c>
      <c r="C23" s="111"/>
      <c r="D23" s="124">
        <v>0.34945393906639616</v>
      </c>
      <c r="J23" s="120"/>
      <c r="L23" s="121"/>
    </row>
    <row r="24" spans="1:12" ht="15">
      <c r="A24" s="118">
        <v>7106</v>
      </c>
      <c r="B24" s="111" t="s">
        <v>209</v>
      </c>
      <c r="C24" s="111"/>
      <c r="D24" s="124">
        <v>0.39817522708568276</v>
      </c>
      <c r="J24" s="120"/>
      <c r="L24" s="121"/>
    </row>
    <row r="25" spans="1:12" ht="15">
      <c r="A25" s="118">
        <v>7110</v>
      </c>
      <c r="B25" s="111" t="s">
        <v>210</v>
      </c>
      <c r="C25" s="111"/>
      <c r="D25" s="124">
        <v>0.46747690127081526</v>
      </c>
      <c r="J25" s="120"/>
      <c r="L25" s="121"/>
    </row>
    <row r="26" spans="1:12" ht="15">
      <c r="A26" s="118">
        <v>7113</v>
      </c>
      <c r="B26" s="111" t="s">
        <v>211</v>
      </c>
      <c r="C26" s="111"/>
      <c r="D26" s="124">
        <v>0.2746952458190826</v>
      </c>
      <c r="J26" s="120"/>
      <c r="L26" s="121"/>
    </row>
    <row r="27" spans="1:12" ht="15">
      <c r="A27" s="118">
        <v>7114</v>
      </c>
      <c r="B27" s="111" t="s">
        <v>212</v>
      </c>
      <c r="C27" s="111"/>
      <c r="D27" s="124">
        <v>0.09897747901685264</v>
      </c>
      <c r="J27" s="120"/>
      <c r="L27" s="121"/>
    </row>
    <row r="28" spans="1:12" ht="15">
      <c r="A28" s="118">
        <v>7135</v>
      </c>
      <c r="B28" s="111" t="s">
        <v>213</v>
      </c>
      <c r="C28" s="111"/>
      <c r="D28" s="124">
        <v>0.36950937320341204</v>
      </c>
      <c r="J28" s="120"/>
      <c r="L28" s="121"/>
    </row>
    <row r="29" spans="1:12" ht="15">
      <c r="A29" s="118">
        <v>7170</v>
      </c>
      <c r="B29" s="111" t="s">
        <v>216</v>
      </c>
      <c r="C29" s="111"/>
      <c r="D29" s="124">
        <v>0.43550804578925634</v>
      </c>
      <c r="J29" s="120"/>
      <c r="L29" s="121"/>
    </row>
    <row r="30" spans="1:12" ht="15">
      <c r="A30" s="118">
        <v>7175</v>
      </c>
      <c r="B30" s="111" t="s">
        <v>217</v>
      </c>
      <c r="C30" s="111"/>
      <c r="D30" s="124">
        <v>0.48229572063979514</v>
      </c>
      <c r="J30" s="120"/>
      <c r="L30" s="121"/>
    </row>
    <row r="31" spans="1:12" ht="15">
      <c r="A31" s="118">
        <v>7185</v>
      </c>
      <c r="B31" s="111" t="s">
        <v>220</v>
      </c>
      <c r="C31" s="111"/>
      <c r="D31" s="124">
        <v>0.3682977086442216</v>
      </c>
      <c r="J31" s="120"/>
      <c r="L31" s="121"/>
    </row>
    <row r="32" spans="1:12" ht="15">
      <c r="A32" s="118">
        <v>7266</v>
      </c>
      <c r="B32" s="111" t="s">
        <v>214</v>
      </c>
      <c r="C32" s="111"/>
      <c r="D32" s="124">
        <v>0.3789666864489108</v>
      </c>
      <c r="J32" s="120"/>
      <c r="L32" s="121"/>
    </row>
    <row r="33" spans="1:12" ht="15">
      <c r="A33" s="118">
        <v>7375</v>
      </c>
      <c r="B33" s="111" t="s">
        <v>201</v>
      </c>
      <c r="C33" s="111"/>
      <c r="D33" s="124">
        <v>0.1594477214791719</v>
      </c>
      <c r="J33" s="120"/>
      <c r="L33" s="121"/>
    </row>
    <row r="34" spans="1:12" ht="15">
      <c r="A34" s="118">
        <v>7380</v>
      </c>
      <c r="B34" s="111" t="s">
        <v>215</v>
      </c>
      <c r="C34" s="111"/>
      <c r="D34" s="124">
        <v>0.400071187043958</v>
      </c>
      <c r="J34" s="120"/>
      <c r="L34" s="121"/>
    </row>
    <row r="35" spans="1:12" ht="15">
      <c r="A35" s="118">
        <v>7385</v>
      </c>
      <c r="B35" s="111" t="s">
        <v>221</v>
      </c>
      <c r="C35" s="111"/>
      <c r="D35" s="124">
        <v>0.3957703665855496</v>
      </c>
      <c r="J35" s="120"/>
      <c r="L35" s="121"/>
    </row>
    <row r="36" spans="1:12" ht="15">
      <c r="A36" s="118">
        <v>7386</v>
      </c>
      <c r="B36" s="111" t="s">
        <v>222</v>
      </c>
      <c r="C36" s="111"/>
      <c r="D36" s="124">
        <v>0.2700002588192665</v>
      </c>
      <c r="J36" s="120"/>
      <c r="L36" s="121"/>
    </row>
    <row r="37" spans="1:12" ht="15">
      <c r="A37" s="118">
        <v>7390</v>
      </c>
      <c r="B37" s="111" t="s">
        <v>199</v>
      </c>
      <c r="C37" s="111"/>
      <c r="D37" s="124">
        <v>0.2760117426460869</v>
      </c>
      <c r="J37" s="120"/>
      <c r="L37" s="121"/>
    </row>
    <row r="38" spans="1:12" ht="15">
      <c r="A38" s="118">
        <v>7391</v>
      </c>
      <c r="B38" s="111" t="s">
        <v>200</v>
      </c>
      <c r="C38" s="111"/>
      <c r="D38" s="124">
        <v>0.2736981937742792</v>
      </c>
      <c r="J38" s="120"/>
      <c r="L38" s="121"/>
    </row>
    <row r="39" spans="1:12" ht="15">
      <c r="A39" s="118">
        <v>9001</v>
      </c>
      <c r="B39" s="111" t="s">
        <v>223</v>
      </c>
      <c r="C39" s="111"/>
      <c r="D39" s="124">
        <v>0.1979421015120769</v>
      </c>
      <c r="J39" s="120"/>
      <c r="L39" s="121"/>
    </row>
    <row r="40" spans="1:12" ht="15">
      <c r="A40" s="118">
        <v>9005</v>
      </c>
      <c r="B40" s="111" t="s">
        <v>227</v>
      </c>
      <c r="C40" s="111"/>
      <c r="D40" s="124">
        <v>0.043312585535944914</v>
      </c>
      <c r="J40" s="120"/>
      <c r="L40" s="121"/>
    </row>
    <row r="41" spans="1:12" ht="15">
      <c r="A41" s="118">
        <v>9010</v>
      </c>
      <c r="B41" s="111" t="s">
        <v>228</v>
      </c>
      <c r="C41" s="111"/>
      <c r="D41" s="124">
        <v>0.22212768872744876</v>
      </c>
      <c r="J41" s="120"/>
      <c r="L41" s="121"/>
    </row>
    <row r="42" spans="1:12" ht="15">
      <c r="A42" s="118">
        <v>9015</v>
      </c>
      <c r="B42" s="111" t="s">
        <v>229</v>
      </c>
      <c r="C42" s="111"/>
      <c r="D42" s="124">
        <v>0.23447685231700896</v>
      </c>
      <c r="J42" s="120"/>
      <c r="L42" s="121"/>
    </row>
    <row r="43" spans="1:12" ht="15">
      <c r="A43" s="118">
        <v>9035</v>
      </c>
      <c r="B43" s="111" t="s">
        <v>231</v>
      </c>
      <c r="C43" s="111"/>
      <c r="D43" s="124">
        <v>0.24232954241961105</v>
      </c>
      <c r="J43" s="120"/>
      <c r="L43" s="121"/>
    </row>
    <row r="44" spans="1:12" ht="15">
      <c r="A44" s="118">
        <v>9040</v>
      </c>
      <c r="B44" s="111" t="s">
        <v>232</v>
      </c>
      <c r="C44" s="111"/>
      <c r="D44" s="124">
        <v>0.19219440860287207</v>
      </c>
      <c r="J44" s="120"/>
      <c r="L44" s="121"/>
    </row>
    <row r="45" spans="1:12" ht="15">
      <c r="A45" s="118">
        <v>9057</v>
      </c>
      <c r="B45" s="111" t="s">
        <v>235</v>
      </c>
      <c r="C45" s="111"/>
      <c r="D45" s="124">
        <v>0.19873799935858955</v>
      </c>
      <c r="J45" s="120"/>
      <c r="L45" s="121"/>
    </row>
    <row r="46" spans="1:12" ht="15">
      <c r="A46" s="118">
        <v>9065</v>
      </c>
      <c r="B46" s="111" t="s">
        <v>236</v>
      </c>
      <c r="C46" s="111"/>
      <c r="D46" s="124">
        <v>0.22595964260226908</v>
      </c>
      <c r="J46" s="120"/>
      <c r="L46" s="121"/>
    </row>
    <row r="47" spans="1:12" ht="15">
      <c r="A47" s="118">
        <v>9070</v>
      </c>
      <c r="B47" s="111" t="s">
        <v>230</v>
      </c>
      <c r="C47" s="111"/>
      <c r="D47" s="124">
        <v>0.23760047235363033</v>
      </c>
      <c r="J47" s="120"/>
      <c r="L47" s="121"/>
    </row>
    <row r="48" spans="1:12" ht="15">
      <c r="A48" s="118">
        <v>9075</v>
      </c>
      <c r="B48" s="111" t="s">
        <v>225</v>
      </c>
      <c r="C48" s="111"/>
      <c r="D48" s="124">
        <v>0.19215669220855738</v>
      </c>
      <c r="J48" s="120"/>
      <c r="L48" s="121"/>
    </row>
    <row r="49" spans="1:12" ht="15">
      <c r="A49" s="118">
        <v>9080</v>
      </c>
      <c r="B49" s="111" t="s">
        <v>224</v>
      </c>
      <c r="C49" s="111"/>
      <c r="D49" s="124">
        <v>0.25169279374046777</v>
      </c>
      <c r="J49" s="120"/>
      <c r="L49" s="121"/>
    </row>
    <row r="50" spans="1:12" ht="15">
      <c r="A50" s="118">
        <v>9085</v>
      </c>
      <c r="B50" s="111" t="s">
        <v>226</v>
      </c>
      <c r="C50" s="111"/>
      <c r="D50" s="124">
        <v>0.09518928788258663</v>
      </c>
      <c r="J50" s="120"/>
      <c r="L50" s="121"/>
    </row>
    <row r="51" spans="1:12" ht="15">
      <c r="A51" s="118">
        <v>9090</v>
      </c>
      <c r="B51" s="111" t="s">
        <v>233</v>
      </c>
      <c r="C51" s="111"/>
      <c r="D51" s="124">
        <v>0.1474710675940357</v>
      </c>
      <c r="J51" s="120"/>
      <c r="L51" s="121"/>
    </row>
    <row r="52" spans="1:12" ht="15">
      <c r="A52" s="115" t="s">
        <v>169</v>
      </c>
      <c r="B52" s="111" t="s">
        <v>234</v>
      </c>
      <c r="C52" s="111"/>
      <c r="D52" s="124">
        <v>0.17076252820215548</v>
      </c>
      <c r="J52" s="120"/>
      <c r="L52" s="121"/>
    </row>
    <row r="53" spans="10:12" ht="15">
      <c r="J53" s="120"/>
      <c r="L53" s="121"/>
    </row>
    <row r="54" ht="15">
      <c r="D54" s="116"/>
    </row>
    <row r="55" ht="15">
      <c r="D55" s="116"/>
    </row>
    <row r="56" ht="15">
      <c r="D56" s="116"/>
    </row>
    <row r="57" ht="15">
      <c r="D57" s="116"/>
    </row>
    <row r="58" ht="15">
      <c r="D58" s="116"/>
    </row>
    <row r="59" ht="15">
      <c r="D59" s="116"/>
    </row>
    <row r="60" ht="15">
      <c r="D60" s="116"/>
    </row>
    <row r="61" ht="15">
      <c r="D61" s="116"/>
    </row>
    <row r="62" ht="15">
      <c r="D62" s="116"/>
    </row>
    <row r="63" ht="15">
      <c r="D63" s="116"/>
    </row>
    <row r="64" ht="15">
      <c r="D64" s="114"/>
    </row>
    <row r="65" ht="15">
      <c r="D65" s="114"/>
    </row>
    <row r="66" ht="15">
      <c r="D66" s="110"/>
    </row>
    <row r="67" ht="15">
      <c r="D67" s="110"/>
    </row>
    <row r="68" ht="15">
      <c r="D68" s="110"/>
    </row>
    <row r="69" ht="15">
      <c r="D69" s="110"/>
    </row>
    <row r="70" ht="15">
      <c r="D70" s="110"/>
    </row>
    <row r="71" ht="15">
      <c r="D71" s="110"/>
    </row>
    <row r="72" ht="15">
      <c r="D72" s="110"/>
    </row>
    <row r="73" ht="15">
      <c r="D73" s="110"/>
    </row>
    <row r="74" ht="15">
      <c r="D74" s="110"/>
    </row>
    <row r="75" ht="15">
      <c r="D75" s="110"/>
    </row>
    <row r="76" ht="15">
      <c r="D76" s="110"/>
    </row>
    <row r="77" ht="15">
      <c r="D77" s="110"/>
    </row>
    <row r="78" ht="15">
      <c r="D78" s="110"/>
    </row>
    <row r="79" ht="15">
      <c r="D79" s="110"/>
    </row>
    <row r="80" ht="15">
      <c r="D80" s="110"/>
    </row>
    <row r="81" ht="15">
      <c r="D81" s="110"/>
    </row>
    <row r="82" ht="15">
      <c r="D82" s="110"/>
    </row>
    <row r="83" ht="15">
      <c r="D83" s="110"/>
    </row>
    <row r="84" ht="15">
      <c r="D84" s="110"/>
    </row>
    <row r="85" ht="15">
      <c r="D85" s="110"/>
    </row>
    <row r="86" ht="15">
      <c r="D86" s="110"/>
    </row>
    <row r="87" ht="15">
      <c r="D87" s="110"/>
    </row>
    <row r="88" ht="15">
      <c r="D88" s="110"/>
    </row>
    <row r="89" ht="15">
      <c r="D89" s="110"/>
    </row>
    <row r="90" ht="15">
      <c r="D90" s="110"/>
    </row>
    <row r="91" ht="15">
      <c r="D91" s="110"/>
    </row>
    <row r="92" ht="15">
      <c r="D92" s="110"/>
    </row>
    <row r="93" ht="15">
      <c r="D93" s="110"/>
    </row>
    <row r="94" ht="15">
      <c r="D94" s="110"/>
    </row>
    <row r="95" ht="15">
      <c r="D95" s="110"/>
    </row>
    <row r="96" ht="15">
      <c r="D96" s="110"/>
    </row>
    <row r="97" ht="15">
      <c r="D97" s="110"/>
    </row>
    <row r="98" ht="15">
      <c r="D98" s="110"/>
    </row>
    <row r="99" ht="15">
      <c r="D99" s="110"/>
    </row>
    <row r="100" ht="15">
      <c r="D100" s="110"/>
    </row>
    <row r="101" ht="15">
      <c r="D101" s="110"/>
    </row>
    <row r="102" ht="15">
      <c r="D102" s="110"/>
    </row>
    <row r="103" ht="15">
      <c r="D103" s="110"/>
    </row>
    <row r="104" ht="15">
      <c r="D104" s="110"/>
    </row>
    <row r="105" ht="15">
      <c r="D105" s="110"/>
    </row>
    <row r="106" ht="15">
      <c r="D106" s="110"/>
    </row>
    <row r="107" ht="15">
      <c r="D107" s="110"/>
    </row>
    <row r="108" ht="15">
      <c r="D108" s="110"/>
    </row>
    <row r="109" ht="15">
      <c r="D109" s="110"/>
    </row>
    <row r="110" ht="15">
      <c r="D110" s="110"/>
    </row>
    <row r="111" ht="15">
      <c r="D111" s="110"/>
    </row>
    <row r="112" ht="15">
      <c r="D112" s="110"/>
    </row>
    <row r="113" ht="15">
      <c r="D113" s="110"/>
    </row>
    <row r="114" ht="15">
      <c r="D114" s="110"/>
    </row>
    <row r="298" ht="10.5" customHeight="1"/>
  </sheetData>
  <sheetProtection/>
  <mergeCells count="3">
    <mergeCell ref="A4:E5"/>
    <mergeCell ref="A3:E3"/>
    <mergeCell ref="B11:C11"/>
  </mergeCells>
  <printOptions horizontalCentered="1"/>
  <pageMargins left="0" right="0" top="1" bottom="0" header="0" footer="0"/>
  <pageSetup fitToHeight="2" fitToWidth="2"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Alameda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Lum</dc:creator>
  <cp:keywords/>
  <dc:description/>
  <cp:lastModifiedBy> Carol S. Orth</cp:lastModifiedBy>
  <cp:lastPrinted>2013-01-30T20:09:36Z</cp:lastPrinted>
  <dcterms:created xsi:type="dcterms:W3CDTF">1999-07-20T00:27:07Z</dcterms:created>
  <dcterms:modified xsi:type="dcterms:W3CDTF">2013-01-30T20:10:47Z</dcterms:modified>
  <cp:category/>
  <cp:version/>
  <cp:contentType/>
  <cp:contentStatus/>
</cp:coreProperties>
</file>